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C:\Users\joseph temp\Downloads\"/>
    </mc:Choice>
  </mc:AlternateContent>
  <xr:revisionPtr revIDLastSave="0" documentId="8_{7D3CEB86-3782-4ACE-A18C-1995F6FA11F5}" xr6:coauthVersionLast="47" xr6:coauthVersionMax="47" xr10:uidLastSave="{00000000-0000-0000-0000-000000000000}"/>
  <bookViews>
    <workbookView xWindow="-108" yWindow="-108" windowWidth="23256" windowHeight="12456" xr2:uid="{00000000-000D-0000-FFFF-FFFF00000000}"/>
  </bookViews>
  <sheets>
    <sheet name="AVADI" sheetId="1" r:id="rId1"/>
  </sheets>
  <externalReferences>
    <externalReference r:id="rId2"/>
  </externalReferences>
  <definedNames>
    <definedName name="Conv_Month_Days">[1]Standardisation!$C$732</definedName>
    <definedName name="DryMatter_Chickpeas_Dried">[1]Standardisation!$F$251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2" i="1" l="1"/>
  <c r="I13" i="1"/>
  <c r="FG16" i="1" l="1"/>
  <c r="FG15" i="1"/>
  <c r="FG14" i="1"/>
  <c r="FG13" i="1"/>
  <c r="FG12" i="1"/>
  <c r="FG11" i="1"/>
  <c r="FG10" i="1"/>
  <c r="FG9" i="1"/>
  <c r="FF16" i="1"/>
  <c r="FF15" i="1"/>
  <c r="FF14" i="1"/>
  <c r="FF13" i="1"/>
  <c r="FF12" i="1"/>
  <c r="FF11" i="1"/>
  <c r="FF10" i="1"/>
  <c r="FF9" i="1"/>
  <c r="FD16" i="1"/>
  <c r="FC16" i="1"/>
  <c r="FD15" i="1"/>
  <c r="FC15" i="1"/>
  <c r="FD14" i="1"/>
  <c r="FC14" i="1"/>
  <c r="FD13" i="1"/>
  <c r="FC13" i="1"/>
  <c r="FD12" i="1"/>
  <c r="FC12" i="1"/>
  <c r="FD11" i="1"/>
  <c r="FC11" i="1"/>
  <c r="FD10" i="1"/>
  <c r="FC10" i="1"/>
  <c r="FD9" i="1"/>
  <c r="FC9" i="1"/>
  <c r="EV16" i="1"/>
  <c r="EV15" i="1"/>
  <c r="EV14" i="1"/>
  <c r="EV13" i="1"/>
  <c r="EV12" i="1"/>
  <c r="EV11" i="1"/>
  <c r="EV10" i="1"/>
  <c r="EV9" i="1"/>
  <c r="BY17" i="1"/>
  <c r="BT17" i="1"/>
  <c r="BB17" i="1"/>
  <c r="ET17" i="1"/>
  <c r="CF16" i="1" l="1"/>
  <c r="CF15" i="1"/>
  <c r="CF14" i="1"/>
  <c r="CF13" i="1"/>
  <c r="CF12" i="1"/>
  <c r="CF11" i="1"/>
  <c r="CF10" i="1"/>
  <c r="CF9" i="1"/>
  <c r="EZ13" i="1" l="1"/>
  <c r="EZ12" i="1"/>
  <c r="EZ11" i="1"/>
  <c r="EZ10" i="1"/>
  <c r="EZ9" i="1"/>
  <c r="HK16" i="1" l="1"/>
  <c r="HK15" i="1"/>
  <c r="HK14" i="1"/>
  <c r="HK13" i="1"/>
  <c r="HK12" i="1"/>
  <c r="HK11" i="1"/>
  <c r="HK10" i="1"/>
  <c r="HK9" i="1"/>
  <c r="DQ8" i="1" l="1"/>
  <c r="DQ7" i="1"/>
  <c r="DQ6" i="1"/>
  <c r="DQ5" i="1"/>
  <c r="DQ4" i="1"/>
  <c r="DQ3" i="1"/>
  <c r="DQ2" i="1"/>
  <c r="DV11" i="1"/>
  <c r="DV10" i="1"/>
  <c r="DV9" i="1"/>
  <c r="EC16" i="1" l="1"/>
  <c r="EC15" i="1"/>
  <c r="EC14" i="1"/>
  <c r="DV16" i="1"/>
  <c r="DV15" i="1"/>
  <c r="DV14" i="1"/>
  <c r="EP8" i="1" l="1"/>
  <c r="EP7" i="1"/>
  <c r="EP6" i="1"/>
  <c r="EP5" i="1"/>
  <c r="EP4" i="1"/>
  <c r="EP3" i="1"/>
  <c r="EP2" i="1"/>
  <c r="EN2" i="1"/>
  <c r="EN3" i="1"/>
  <c r="EN4" i="1"/>
  <c r="EN5" i="1"/>
  <c r="EN6" i="1"/>
  <c r="EN7" i="1"/>
  <c r="EN8" i="1"/>
  <c r="BP16" i="1"/>
  <c r="BP15" i="1"/>
  <c r="BP14" i="1"/>
  <c r="BP13" i="1"/>
  <c r="BP12" i="1"/>
  <c r="BP11" i="1"/>
  <c r="BP10" i="1"/>
  <c r="BP9" i="1"/>
  <c r="BN16" i="1" l="1"/>
  <c r="BN15" i="1"/>
  <c r="BN14" i="1"/>
  <c r="BN13" i="1"/>
  <c r="BN12" i="1"/>
  <c r="BN11" i="1"/>
  <c r="BN10" i="1"/>
  <c r="BN9" i="1"/>
  <c r="J16" i="1" l="1"/>
  <c r="J15" i="1"/>
  <c r="J14" i="1"/>
  <c r="DV13" i="1"/>
  <c r="DV12" i="1"/>
  <c r="J11" i="1"/>
  <c r="J10" i="1"/>
  <c r="J9" i="1"/>
</calcChain>
</file>

<file path=xl/sharedStrings.xml><?xml version="1.0" encoding="utf-8"?>
<sst xmlns="http://schemas.openxmlformats.org/spreadsheetml/2006/main" count="2857" uniqueCount="360">
  <si>
    <t>source.id</t>
  </si>
  <si>
    <t>-</t>
  </si>
  <si>
    <t>source.bibliography.title</t>
  </si>
  <si>
    <t>source.bibliography.documentDOI</t>
  </si>
  <si>
    <t>site.id</t>
  </si>
  <si>
    <t>site.siteType</t>
  </si>
  <si>
    <t>site.numberOfSites</t>
  </si>
  <si>
    <t>site.defaultSource.id</t>
  </si>
  <si>
    <t>site.country.name</t>
  </si>
  <si>
    <t>site.region.name</t>
  </si>
  <si>
    <t>site.infrastructure.0.term.name</t>
  </si>
  <si>
    <t>cycle.id</t>
  </si>
  <si>
    <t>cycle.site.id</t>
  </si>
  <si>
    <t>cycle.defaultSource.id</t>
  </si>
  <si>
    <t>cycle.functionalUnit</t>
  </si>
  <si>
    <t>cycle.endDate</t>
  </si>
  <si>
    <t>cycle.cycleDuration</t>
  </si>
  <si>
    <t>cycle.description</t>
  </si>
  <si>
    <t>cycle.inputs.0.term.name</t>
  </si>
  <si>
    <t>cycle.inputs.0.value</t>
  </si>
  <si>
    <t>cycle.inputs.0.impactAssessment.id</t>
  </si>
  <si>
    <t>cycle.inputs.0.properties.0.term.name</t>
  </si>
  <si>
    <t>cycle.inputs.0.properties.0.value</t>
  </si>
  <si>
    <t>cycle.inputs.0.properties.1.term.name</t>
  </si>
  <si>
    <t>cycle.inputs.0.properties.1.value</t>
  </si>
  <si>
    <t>cycle.inputs.1.term.name</t>
  </si>
  <si>
    <t>cycle.inputs.1.value</t>
  </si>
  <si>
    <t>cycle.inputs.1.impactAssessment.id</t>
  </si>
  <si>
    <t>cycle.inputs.1.description</t>
  </si>
  <si>
    <t>cycle.inputs.2.term.name</t>
  </si>
  <si>
    <t>cycle.inputs.2.value</t>
  </si>
  <si>
    <t>cycle.inputs.2.impactAssessment.id</t>
  </si>
  <si>
    <t>cycle.inputs.3.term.name</t>
  </si>
  <si>
    <t>cycle.inputs.3.value</t>
  </si>
  <si>
    <t>cycle.inputs.3.impactAssessment.id</t>
  </si>
  <si>
    <t>cycle.inputs.4.term.name</t>
  </si>
  <si>
    <t>cycle.inputs.4.value</t>
  </si>
  <si>
    <t>cycle.inputs.5.term.name</t>
  </si>
  <si>
    <t>cycle.inputs.5.value</t>
  </si>
  <si>
    <t>cycle.inputs.6.term.name</t>
  </si>
  <si>
    <t>cycle.inputs.6.value</t>
  </si>
  <si>
    <t>cycle.inputs.7.term.name</t>
  </si>
  <si>
    <t>cycle.inputs.7.value</t>
  </si>
  <si>
    <t>cycle.inputs.8.term.name</t>
  </si>
  <si>
    <t>cycle.inputs.8.value</t>
  </si>
  <si>
    <t>cycle.inputs.9.term.name</t>
  </si>
  <si>
    <t>cycle.inputs.9.value</t>
  </si>
  <si>
    <t>cycle.inputs.10.term.name</t>
  </si>
  <si>
    <t>cycle.inputs.10.value</t>
  </si>
  <si>
    <t>cycle.inputs.11.term.name</t>
  </si>
  <si>
    <t>cycle.inputs.11.value</t>
  </si>
  <si>
    <t>cycle.inputs.12.term.name</t>
  </si>
  <si>
    <t>cycle.inputs.12.value</t>
  </si>
  <si>
    <t>cycle.inputs.13.term.name</t>
  </si>
  <si>
    <t>cycle.inputs.13.value</t>
  </si>
  <si>
    <t>cycle.practices.0.term.name</t>
  </si>
  <si>
    <t>cycle.practices.1.term.name</t>
  </si>
  <si>
    <t>cycle.practices.1.value</t>
  </si>
  <si>
    <t>cycle.practices.2.term.name</t>
  </si>
  <si>
    <t>cycle.practices.2.value</t>
  </si>
  <si>
    <t>cycle.practices.3.term.name</t>
  </si>
  <si>
    <t>cycle.practices.3.value</t>
  </si>
  <si>
    <t>cycle.practices.4.term.name</t>
  </si>
  <si>
    <t>cycle.practices.4.value</t>
  </si>
  <si>
    <t>cycle.products.0.term.name</t>
  </si>
  <si>
    <t>cycle.products.0.value</t>
  </si>
  <si>
    <t>cycle.products.0.primary</t>
  </si>
  <si>
    <t>cycle.products.0.properties.0.term.name</t>
  </si>
  <si>
    <t>cycle.products.0.properties.0.value</t>
  </si>
  <si>
    <t>cycle.products.0.properties.1.term.name</t>
  </si>
  <si>
    <t>cycle.products.0.properties.1.value</t>
  </si>
  <si>
    <t>cycle.products.0.properties.2.term.name</t>
  </si>
  <si>
    <t>cycle.products.0.properties.2.value</t>
  </si>
  <si>
    <t>cycle.products.0.properties.3.term.name</t>
  </si>
  <si>
    <t>cycle.products.0.properties.3.value</t>
  </si>
  <si>
    <t>cycle.products.1.term.name</t>
  </si>
  <si>
    <t>cycle.products.1.value</t>
  </si>
  <si>
    <t>cycle.products.1.properties.0.term.name</t>
  </si>
  <si>
    <t>cycle.products.1.properties.0.value</t>
  </si>
  <si>
    <t>cycle.products.2.term.name</t>
  </si>
  <si>
    <t>cycle.products.2.value</t>
  </si>
  <si>
    <t>cycle.emissions.0.term.name</t>
  </si>
  <si>
    <t>cycle.emissions.0.methodModel.name</t>
  </si>
  <si>
    <t>cycle.emissions.0.value</t>
  </si>
  <si>
    <t>cycle.emissions.0.methodTier</t>
  </si>
  <si>
    <t>cycle.emissions.1.term.name</t>
  </si>
  <si>
    <t>cycle.emissions.1.methodModel.name</t>
  </si>
  <si>
    <t>cycle.emissions.1.value</t>
  </si>
  <si>
    <t>cycle.emissions.1.methodTier</t>
  </si>
  <si>
    <t>cycle.emissions.2.term.name</t>
  </si>
  <si>
    <t>cycle.emissions.2.methodModel.name</t>
  </si>
  <si>
    <t>cycle.emissions.2.value</t>
  </si>
  <si>
    <t>cycle.emissions.2.methodTier</t>
  </si>
  <si>
    <t>cycle.transformations.0.term.name</t>
  </si>
  <si>
    <t>cycle.transformations.0.inputs.0.term.name</t>
  </si>
  <si>
    <t>cycle.transformations.0.inputs.0.value</t>
  </si>
  <si>
    <t>cycle.transformations.1.term.name</t>
  </si>
  <si>
    <t>cycle.transformations.1.inputs.0.term.name</t>
  </si>
  <si>
    <t>cycle.transformations.1.inputs.0.value</t>
  </si>
  <si>
    <t>impactAssessment.id</t>
  </si>
  <si>
    <t>impactAssessment.cycle.id</t>
  </si>
  <si>
    <t>impactAssessment.site.id</t>
  </si>
  <si>
    <t>impactAssessment.country.name</t>
  </si>
  <si>
    <t>impactAssessment.source.id</t>
  </si>
  <si>
    <t>impactAssessment.functionalUnitQuantity</t>
  </si>
  <si>
    <t>impactAssessment.allocationMethod</t>
  </si>
  <si>
    <t>impactAssessment.endDate</t>
  </si>
  <si>
    <t>impactAssessment.impacts.0.term.name</t>
  </si>
  <si>
    <t>impactAssessment.impacts.0.methodModel.name</t>
  </si>
  <si>
    <t>impactAssessment.impacts.0.value</t>
  </si>
  <si>
    <t>impactAssessment.impacts.1.term.name</t>
  </si>
  <si>
    <t>impactAssessment.impacts.1.methodModel.name</t>
  </si>
  <si>
    <t>impactAssessment.impacts.1.value</t>
  </si>
  <si>
    <t>impactAssessment.impacts.2.term.name</t>
  </si>
  <si>
    <t>impactAssessment.impacts.2.methodModel.name</t>
  </si>
  <si>
    <t>impactAssessment.impacts.2.value</t>
  </si>
  <si>
    <t>impactAssessment.impacts.3.term.name</t>
  </si>
  <si>
    <t>impactAssessment.impacts.3.methodModel.name</t>
  </si>
  <si>
    <t>impactAssessment.impacts.3.value</t>
  </si>
  <si>
    <t>impactAssessment.impacts.4.term.name</t>
  </si>
  <si>
    <t>impactAssessment.impacts.4.methodModel.name</t>
  </si>
  <si>
    <t>impactAssessment.impacts.4.value</t>
  </si>
  <si>
    <t>impactAssessment.impacts.5.term.name</t>
  </si>
  <si>
    <t>impactAssessment.impacts.5.methodModel.name</t>
  </si>
  <si>
    <t>impactAssessment.impacts.5.value</t>
  </si>
  <si>
    <t>impactAssessment.impacts.6.term.name</t>
  </si>
  <si>
    <t>impactAssessment.impacts.6.methodModel.name</t>
  </si>
  <si>
    <t>impactAssessment.impacts.6.value</t>
  </si>
  <si>
    <t>Concentrate feed</t>
  </si>
  <si>
    <t>Comparative environmental performance of artisanal and commercialfeed use in Peruvian freshwater aquaculture</t>
  </si>
  <si>
    <t>10.1016/j.aquaculture.2014.08.001</t>
  </si>
  <si>
    <t>Peru</t>
  </si>
  <si>
    <t>relative</t>
  </si>
  <si>
    <t>Fish oil, unspecified</t>
  </si>
  <si>
    <t>Maize, grain</t>
  </si>
  <si>
    <t>Soybean, meal</t>
  </si>
  <si>
    <t>Wheat, grain</t>
  </si>
  <si>
    <t>Total cumulative energy demand</t>
  </si>
  <si>
    <t>Eutrophication potential, excluding fate</t>
  </si>
  <si>
    <t>CML2001 Baseline</t>
  </si>
  <si>
    <t>GWP100</t>
  </si>
  <si>
    <t xml:space="preserve">Terrestrial ecotoxicity potential (1,4-DCBeq)
</t>
  </si>
  <si>
    <t>Biotic resource use</t>
  </si>
  <si>
    <t>Papatryphon et al (2004)</t>
  </si>
  <si>
    <t>Freshwater depletion</t>
  </si>
  <si>
    <t>Amino acids, unspecified</t>
  </si>
  <si>
    <t>Blood meal (kg mass)</t>
  </si>
  <si>
    <t>Calcium carbonate</t>
  </si>
  <si>
    <t>Maize, gluten meal</t>
  </si>
  <si>
    <t>Poultry by-product meal</t>
  </si>
  <si>
    <t>Oil palm, oil (refined)</t>
  </si>
  <si>
    <t>Rice, broken</t>
  </si>
  <si>
    <t>Soybean, oil (refined)</t>
  </si>
  <si>
    <t>Minerals, unspecified</t>
  </si>
  <si>
    <t>Chile</t>
  </si>
  <si>
    <t>Rapeseed, meal</t>
  </si>
  <si>
    <t>Rapeseed, oil (refined)</t>
  </si>
  <si>
    <t>Sunflower, meal</t>
  </si>
  <si>
    <t>Monocalcium phosphate</t>
  </si>
  <si>
    <t>Rice, bran</t>
  </si>
  <si>
    <t>Wheat, bran</t>
  </si>
  <si>
    <t>Rainbow trout</t>
  </si>
  <si>
    <t>lake</t>
  </si>
  <si>
    <t>Puno (Provincia), Puno, Peru</t>
  </si>
  <si>
    <t>Floating cage</t>
  </si>
  <si>
    <t>Crude protein content</t>
  </si>
  <si>
    <t>Diesel</t>
  </si>
  <si>
    <t>Feed conversion ratio (fed weight)</t>
  </si>
  <si>
    <t>Slaughter age</t>
  </si>
  <si>
    <t>Liveweight per head</t>
  </si>
  <si>
    <t>Excretion into water body</t>
  </si>
  <si>
    <t>Liquid/Slurry</t>
  </si>
  <si>
    <t>Human toxicity potential (1,4-DCBeq)</t>
  </si>
  <si>
    <t>Tambaqui</t>
  </si>
  <si>
    <t>Excavated pond</t>
  </si>
  <si>
    <t>Water, river/stream</t>
  </si>
  <si>
    <t>Tilapia, unspecified</t>
  </si>
  <si>
    <t>Piura (Distrito), Piura, Piura, Peru</t>
  </si>
  <si>
    <t>Plastic-lined ponds</t>
  </si>
  <si>
    <t>Processing conversion, liveweight to fillet</t>
  </si>
  <si>
    <t>TrComS3: Cage system; semi-intensive; commercial feed</t>
  </si>
  <si>
    <t>TrComS2: Cage system; semi-intensive; commercial feed</t>
  </si>
  <si>
    <t>TrArtS1: Cage system; semi-intensive; artisinal feed</t>
  </si>
  <si>
    <t>GaComS2: Ponds; semi-intensive; commercial feed</t>
  </si>
  <si>
    <t>TiArtS1: Ponds; semi-intensive; artisanal feed</t>
  </si>
  <si>
    <t>GaArtS1: Ponds; semi-intensive; artisinal feed</t>
  </si>
  <si>
    <t>energy</t>
  </si>
  <si>
    <t>TrArtF1: Trout artisinal feed</t>
  </si>
  <si>
    <t>TrComF2: Trout commercial feed (expert interview)</t>
  </si>
  <si>
    <t>TrComF3: Trout commercial feed (Pelletier et al. 2009)</t>
  </si>
  <si>
    <t>GaArtF1: Black pacu artisinal feed</t>
  </si>
  <si>
    <t>GaComF3: Black pacu commercial feed</t>
  </si>
  <si>
    <t>TiArtF1: Tilapia generic feed</t>
  </si>
  <si>
    <t>TiComF2: Tilapia commercial feed</t>
  </si>
  <si>
    <t>cycle.inputs.0.properties.2.term.name</t>
  </si>
  <si>
    <t>cycle.inputs.0.properties.2.value</t>
  </si>
  <si>
    <t>Phosphorus content (as P)</t>
  </si>
  <si>
    <t>cycle.inputs.0.properties.3.term.name</t>
  </si>
  <si>
    <t>cycle.inputs.0.properties.3.value</t>
  </si>
  <si>
    <t>Dry matter</t>
  </si>
  <si>
    <t>cycle.inputs.0.properties.4.term.name</t>
  </si>
  <si>
    <t>cycle.inputs.0.properties.4.value</t>
  </si>
  <si>
    <t>cycle.products.0.properties.4.term.name</t>
  </si>
  <si>
    <t>cycle.products.0.properties.4.value</t>
  </si>
  <si>
    <t>Semi-intensive system (aquaculture)</t>
  </si>
  <si>
    <t>TiComS3: Ponds; super-intensive; commercial feed</t>
  </si>
  <si>
    <t>TiArtS2: Ponds; super-intensive; artisinal feed</t>
  </si>
  <si>
    <t>Intensive system (aquaculture)</t>
  </si>
  <si>
    <t>pond</t>
  </si>
  <si>
    <t>Assumed cage depth of 3m</t>
  </si>
  <si>
    <t>cycle.inputs.14.term.name</t>
  </si>
  <si>
    <t>cycle.inputs.14.value</t>
  </si>
  <si>
    <t>Terrestrial acidification potential, including fate, average Europe</t>
  </si>
  <si>
    <t>Other model</t>
  </si>
  <si>
    <t>IPCC (2007)</t>
  </si>
  <si>
    <t>impactAssessment.impacts.7.term.name</t>
  </si>
  <si>
    <t>impactAssessment.impacts.7.methodModel.name</t>
  </si>
  <si>
    <t>impactAssessment.impacts.7.value</t>
  </si>
  <si>
    <t>Freshwater aquatic ecotoxicity potential (1,4-DCBeq)</t>
  </si>
  <si>
    <t>Total toxicity potential (1,4-DCBeq)</t>
  </si>
  <si>
    <t>cycle.inputs.1.country.name</t>
  </si>
  <si>
    <t>cycle.inputs.0.country.name</t>
  </si>
  <si>
    <t>United States</t>
  </si>
  <si>
    <t>Poultry blood meal</t>
  </si>
  <si>
    <t>South America</t>
  </si>
  <si>
    <t>cycle.inputs.2.country.name</t>
  </si>
  <si>
    <t>cycle.inputs.3.country.name</t>
  </si>
  <si>
    <t>cycle.inputs.4.country.name</t>
  </si>
  <si>
    <t>cycle.inputs.5.country.name</t>
  </si>
  <si>
    <t>cycle.inputs.6.country.name</t>
  </si>
  <si>
    <t>cycle.inputs.7.country.name</t>
  </si>
  <si>
    <t>cycle.inputs.8.country.name</t>
  </si>
  <si>
    <t>cycle.inputs.9.country.name</t>
  </si>
  <si>
    <t>cycle.inputs.10.country.name</t>
  </si>
  <si>
    <t>cycle.inputs.11.country.name</t>
  </si>
  <si>
    <t>cycle.inputs.12.country.name</t>
  </si>
  <si>
    <t>cycle.inputs.13.country.name</t>
  </si>
  <si>
    <t>Bolivia</t>
  </si>
  <si>
    <t>Malaysia</t>
  </si>
  <si>
    <t>Americas</t>
  </si>
  <si>
    <t>World</t>
  </si>
  <si>
    <t>France</t>
  </si>
  <si>
    <t>Argentina</t>
  </si>
  <si>
    <t>United Kingdom</t>
  </si>
  <si>
    <t>agri-food processor</t>
  </si>
  <si>
    <t>Yield of primary aquaculture product (liveweight per m2)</t>
  </si>
  <si>
    <t>Excreta, liquid, fish/crustaceans (kg N)</t>
  </si>
  <si>
    <t>Excreta, solid, fish/crustaceans (kg N)</t>
  </si>
  <si>
    <t>cycle.products.2.properties.0.term.name</t>
  </si>
  <si>
    <t>cycle.products.2.properties.0.value</t>
  </si>
  <si>
    <t>cycle.inputs.3.properties.0.term.name</t>
  </si>
  <si>
    <t>cycle.inputs.3.properties.0.value</t>
  </si>
  <si>
    <t>Fish meal</t>
  </si>
  <si>
    <t>Fish meal production in Peru (Table B.3)</t>
  </si>
  <si>
    <t>Fish meal, unspecified</t>
  </si>
  <si>
    <t>Antioxidants, unspecified</t>
  </si>
  <si>
    <t>Fish oil</t>
  </si>
  <si>
    <t>cycle.inputs.4.impactAssessment.id</t>
  </si>
  <si>
    <t>tier 1</t>
  </si>
  <si>
    <t>Concentrate feed blend</t>
  </si>
  <si>
    <t>BOD5, to water, inputs production</t>
  </si>
  <si>
    <t>P, to surface water, inputs production</t>
  </si>
  <si>
    <t>N, to surface water, inputs production</t>
  </si>
  <si>
    <t>ReCiPe 2016 Hierarchist</t>
  </si>
  <si>
    <t>cycle.completeness.electricityFuel</t>
  </si>
  <si>
    <t>cycle.completeness.material</t>
  </si>
  <si>
    <t>cycle.completeness.water</t>
  </si>
  <si>
    <t>cycle.completeness.cropResidue</t>
  </si>
  <si>
    <t>cycle.completeness.animalFeed</t>
  </si>
  <si>
    <t>cycle.completeness.fertiliser</t>
  </si>
  <si>
    <t>cycle.completeness.excreta</t>
  </si>
  <si>
    <t>cycle.completeness.waste</t>
  </si>
  <si>
    <t>cycle.completeness.transport</t>
  </si>
  <si>
    <t>impactAssessment.product.term.name</t>
  </si>
  <si>
    <t>cycle.practices.1.description</t>
  </si>
  <si>
    <t>cycle.transformations.0.transformationId</t>
  </si>
  <si>
    <t>cycle.transformations.1.transformationId</t>
  </si>
  <si>
    <t>cycle.transformations.1.previousTransformationId</t>
  </si>
  <si>
    <t>Fat content</t>
  </si>
  <si>
    <t>Sugarcane, molasses</t>
  </si>
  <si>
    <t>Electricity, grid, market mix</t>
  </si>
  <si>
    <t>Energy digestibility, aquatic species</t>
  </si>
  <si>
    <t>Overall mortality rate</t>
  </si>
  <si>
    <t>Lupin, seed (whole)</t>
  </si>
  <si>
    <t>Wheat, gluten</t>
  </si>
  <si>
    <t>cycle.transformations.0.inputs.0.fromCycle</t>
  </si>
  <si>
    <t>cycle.transformations.1.inputs.0.fromCycle</t>
  </si>
  <si>
    <t>cycle.inputs.0.impactAssessmentIsProxy</t>
  </si>
  <si>
    <t>cycle.inputs.1.impactAssessmentIsProxy</t>
  </si>
  <si>
    <t>cycle.defaultMethodClassification</t>
  </si>
  <si>
    <t>cycle.defaultMethodClassificationDescription</t>
  </si>
  <si>
    <t>non-verified survey data</t>
  </si>
  <si>
    <t>Primary data collected from farms.</t>
  </si>
  <si>
    <t>expert opinion</t>
  </si>
  <si>
    <t>A scenario, constructed by the authors by changing primary data.</t>
  </si>
  <si>
    <t>We used country/product-specific inventory data for key fish (ANCHOVETA-SC project,2 unpublished data) and agriculture-derived (Pelletier et al., 2009) feed input supply chains, as well as feed manufacturing subsystems.</t>
  </si>
  <si>
    <t>consistent external sources</t>
  </si>
  <si>
    <t>site.defaultMethodClassification</t>
  </si>
  <si>
    <t>site.defaultMethodClassificationDescription</t>
  </si>
  <si>
    <t xml:space="preserve">For the purpose of quantifying inputs of capital goods, life spans of black pacu and tilapia production systems (infrastructure, ponds) were estimated at 20 years, while trout cage systems were expected to operate for 10 years (with net replacement every two years) before major infrastructure recapitalisation. </t>
  </si>
  <si>
    <t>cycle.inputs.3.impactAssessmentIsProxy</t>
  </si>
  <si>
    <t>cycle.inputs.4.impactAssessmentIsProxy</t>
  </si>
  <si>
    <t>source.originalLicense</t>
  </si>
  <si>
    <t>no public license</t>
  </si>
  <si>
    <t>impactAssessment.impacts.8.term.name</t>
  </si>
  <si>
    <t>impactAssessment.impacts.8.methodModel.name</t>
  </si>
  <si>
    <t>impactAssessment.impacts.8.value</t>
  </si>
  <si>
    <t>impactAssessment.impacts.9.term.name</t>
  </si>
  <si>
    <t>impactAssessment.impacts.9.methodModel.name</t>
  </si>
  <si>
    <t>impactAssessment.impacts.9.value</t>
  </si>
  <si>
    <t>cycle.inputs.2.impactAssessmentIsProxy</t>
  </si>
  <si>
    <t>cycle.products.0.properties.5.term.name</t>
  </si>
  <si>
    <t>cycle.products.0.properties.5.value</t>
  </si>
  <si>
    <t>cycle.practices.0.value</t>
  </si>
  <si>
    <t>cycle.completeness.seed</t>
  </si>
  <si>
    <t>cycle.completeness.liveAnimalInput</t>
  </si>
  <si>
    <t>cycle.completeness.operation</t>
  </si>
  <si>
    <t>cycle.completeness.product</t>
  </si>
  <si>
    <t>cycle.completeness.soilAmendment</t>
  </si>
  <si>
    <t>cycle.completeness.pesticideVeterinaryDrug</t>
  </si>
  <si>
    <t>cycle.completeness.animalPopulation</t>
  </si>
  <si>
    <t>cycle.completeness.freshForage</t>
  </si>
  <si>
    <t>cycle.completeness.otherChemical</t>
  </si>
  <si>
    <t>Fish fry (number)</t>
  </si>
  <si>
    <t>Stocking density, aquaculture, final (m3)</t>
  </si>
  <si>
    <t>cycle.completeness.ingredient</t>
  </si>
  <si>
    <t>Cachama</t>
  </si>
  <si>
    <t>site.infrastructure.0.defaultLifespan</t>
  </si>
  <si>
    <t>Finfish, unspecified</t>
  </si>
  <si>
    <t>Agricultural land occupation potential</t>
  </si>
  <si>
    <t>impactAssessment.impacts.10.term.name</t>
  </si>
  <si>
    <t>impactAssessment.impacts.10.methodModel.name</t>
  </si>
  <si>
    <t>impactAssessment.impacts.10.value</t>
  </si>
  <si>
    <t>cycle.startDateDefinition</t>
  </si>
  <si>
    <t>stocking date</t>
  </si>
  <si>
    <t>impactAssessment.impacts.1.methodModelDescription</t>
  </si>
  <si>
    <t>"CED" specified as model</t>
  </si>
  <si>
    <t>cycle.emissions.0.methodModelDescription</t>
  </si>
  <si>
    <t>cycle.emissions.1.methodModelDescription</t>
  </si>
  <si>
    <t>cycle.emissions.2.methodModelDescription</t>
  </si>
  <si>
    <t>"Nitrogen and phosphorus emissions to water from fish farm operations were modelled using the mass balance approach described in Cho and Kaushik (1990) and Kaushik and Cowey (1991)"</t>
  </si>
  <si>
    <t>No method for calculating this specified in the article.</t>
  </si>
  <si>
    <t>cycle.transformations.0.inputs.1.term.name</t>
  </si>
  <si>
    <t>cycle.transformations.0.inputs.1.value</t>
  </si>
  <si>
    <t>cycle.transformations.0.inputs.1.fromCycle</t>
  </si>
  <si>
    <t>Mixing, machine unspecified</t>
  </si>
  <si>
    <t>cycle.practices.0.primaryPercent</t>
  </si>
  <si>
    <t>Pressing, machine unspecified</t>
  </si>
  <si>
    <t>Iquitos</t>
  </si>
  <si>
    <t>site.measurements.0.term.name</t>
  </si>
  <si>
    <t>site.measurements.0.value</t>
  </si>
  <si>
    <t>site.measurements.0.methodClassification</t>
  </si>
  <si>
    <t>Slow flowing water</t>
  </si>
  <si>
    <t>cycle.inputs.0.isAnimalFeed</t>
  </si>
  <si>
    <t>cycle.siteArea</t>
  </si>
  <si>
    <t>site.measurements.1.term.name</t>
  </si>
  <si>
    <t>site.measurements.1.value</t>
  </si>
  <si>
    <t>site.measurements.1.methodClassification</t>
  </si>
  <si>
    <t>Fresh water</t>
  </si>
  <si>
    <t>cycle.inputs.3.isAnimalFeed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</si>
</sst>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
  </numFmts>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Calibri"/>
      <family val="2"/>
      <scheme val="minor"/>
    </font>
    <font>
      <sz val="11"/>
      <name val="Calibri"/>
      <family val="2"/>
      <scheme val="minor"/>
    </font>
  </fonts>
  <fills count="4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rgb="FFF08DD2"/>
        <bgColor indexed="64"/>
      </patternFill>
    </fill>
    <fill>
      <patternFill patternType="solid">
        <fgColor rgb="FFADEBF0"/>
        <bgColor indexed="64"/>
      </patternFill>
    </fill>
    <fill>
      <patternFill patternType="solid">
        <fgColor rgb="FF92D05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D0CECE"/>
      </left>
      <right style="thin">
        <color rgb="FFD0CECE"/>
      </right>
      <top style="thin">
        <color rgb="FFD0CECE"/>
      </top>
      <bottom style="thin">
        <color rgb="FFD0CECE"/>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9">
    <xf numFmtId="0" fontId="0" fillId="0" borderId="0" xfId="0"/>
    <xf numFmtId="0" fontId="0" fillId="33" borderId="0" xfId="0" applyFill="1" applyAlignment="1">
      <alignment wrapText="1"/>
    </xf>
    <xf numFmtId="0" fontId="0" fillId="34" borderId="0" xfId="0" applyFill="1" applyAlignment="1">
      <alignment wrapText="1"/>
    </xf>
    <xf numFmtId="0" fontId="0" fillId="35" borderId="0" xfId="0" applyFill="1" applyAlignment="1">
      <alignment wrapText="1"/>
    </xf>
    <xf numFmtId="0" fontId="0" fillId="36" borderId="0" xfId="0" applyFill="1" applyAlignment="1">
      <alignment wrapText="1"/>
    </xf>
    <xf numFmtId="0" fontId="0" fillId="37" borderId="0" xfId="0" applyFill="1" applyAlignment="1">
      <alignment wrapText="1"/>
    </xf>
    <xf numFmtId="0" fontId="0" fillId="38" borderId="0" xfId="0" applyFill="1" applyAlignment="1">
      <alignment wrapText="1"/>
    </xf>
    <xf numFmtId="0" fontId="0" fillId="38" borderId="0" xfId="0" applyFill="1" applyAlignment="1">
      <alignment horizontal="center" wrapText="1"/>
    </xf>
    <xf numFmtId="0" fontId="0" fillId="39" borderId="0" xfId="0" applyFill="1" applyAlignment="1">
      <alignment wrapText="1"/>
    </xf>
    <xf numFmtId="0" fontId="0" fillId="0" borderId="0" xfId="0" applyAlignment="1">
      <alignment wrapText="1"/>
    </xf>
    <xf numFmtId="1" fontId="0" fillId="0" borderId="0" xfId="0" applyNumberFormat="1" applyAlignment="1">
      <alignment horizontal="right" vertical="center"/>
    </xf>
    <xf numFmtId="164" fontId="19" fillId="0" borderId="0" xfId="0" applyNumberFormat="1" applyFont="1" applyAlignment="1">
      <alignment horizontal="right" vertical="center"/>
    </xf>
    <xf numFmtId="164" fontId="19" fillId="0" borderId="0" xfId="0" applyNumberFormat="1" applyFont="1" applyAlignment="1">
      <alignment horizontal="right" vertical="center" wrapText="1"/>
    </xf>
    <xf numFmtId="2" fontId="0" fillId="0" borderId="0" xfId="0" applyNumberFormat="1"/>
    <xf numFmtId="165" fontId="0" fillId="0" borderId="0" xfId="0" applyNumberFormat="1" applyAlignment="1">
      <alignment horizontal="right" vertical="center"/>
    </xf>
    <xf numFmtId="0" fontId="0" fillId="0" borderId="10" xfId="0" applyBorder="1"/>
    <xf numFmtId="0" fontId="0" fillId="0" borderId="0" xfId="0" applyAlignment="1">
      <alignment horizontal="right"/>
    </xf>
    <xf numFmtId="165" fontId="0" fillId="0" borderId="0" xfId="0" applyNumberFormat="1"/>
    <xf numFmtId="0" fontId="0" fillId="40" borderId="0" xfId="0" applyFill="1"/>
    <xf numFmtId="0" fontId="0" fillId="40" borderId="0" xfId="0" applyFill="1" applyAlignment="1">
      <alignment wrapText="1"/>
    </xf>
    <xf numFmtId="1" fontId="0" fillId="40" borderId="0" xfId="0" applyNumberFormat="1" applyFill="1" applyAlignment="1">
      <alignment horizontal="right" vertical="center"/>
    </xf>
    <xf numFmtId="0" fontId="0" fillId="40" borderId="10" xfId="0" applyFill="1" applyBorder="1"/>
    <xf numFmtId="2" fontId="0" fillId="40" borderId="0" xfId="0" applyNumberFormat="1" applyFill="1"/>
    <xf numFmtId="165" fontId="0" fillId="40" borderId="0" xfId="0" applyNumberFormat="1" applyFill="1" applyAlignment="1">
      <alignment horizontal="right" vertical="center"/>
    </xf>
    <xf numFmtId="165" fontId="0" fillId="40" borderId="0" xfId="0" applyNumberFormat="1" applyFill="1"/>
    <xf numFmtId="164" fontId="19" fillId="40" borderId="0" xfId="0" applyNumberFormat="1" applyFont="1" applyFill="1" applyAlignment="1">
      <alignment horizontal="right" vertical="center"/>
    </xf>
    <xf numFmtId="0" fontId="16" fillId="34" borderId="0" xfId="0" applyFont="1" applyFill="1" applyAlignment="1">
      <alignment wrapText="1"/>
    </xf>
    <xf numFmtId="0" fontId="16" fillId="0" borderId="0" xfId="0" applyFont="1"/>
    <xf numFmtId="0" fontId="16" fillId="40" borderId="0" xfId="0" applyFont="1" applyFill="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ADEBF0"/>
      <color rgb="FFF08D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valentina/Downloads/Standardisation"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ndardisation"/>
    </sheetNames>
    <sheetDataSet>
      <sheetData sheetId="0"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T18"/>
  <sheetViews>
    <sheetView tabSelected="1" zoomScale="81" zoomScaleNormal="81" workbookViewId="0">
      <pane xSplit="3" ySplit="1" topLeftCell="AQ2" activePane="bottomRight" state="frozen"/>
      <selection pane="topRight" activeCell="C1" sqref="C1"/>
      <selection pane="bottomLeft" activeCell="A2" sqref="A2"/>
      <selection pane="bottomRight" activeCell="BD18" sqref="BD18"/>
    </sheetView>
  </sheetViews>
  <sheetFormatPr defaultColWidth="8.77734375" defaultRowHeight="14.4" x14ac:dyDescent="0.3"/>
  <cols>
    <col min="2" max="2" width="10.109375" customWidth="1"/>
    <col min="3" max="3" width="48.6640625" bestFit="1" customWidth="1"/>
    <col min="14" max="14" width="5.33203125" customWidth="1"/>
    <col min="15" max="18" width="8.77734375" customWidth="1"/>
    <col min="26" max="26" width="8.77734375" style="27"/>
    <col min="29" max="29" width="8.77734375" style="27"/>
    <col min="32" max="32" width="9.109375"/>
    <col min="48" max="48" width="9.109375"/>
    <col min="52" max="52" width="8.77734375" customWidth="1"/>
    <col min="54" max="54" width="9.109375" bestFit="1" customWidth="1"/>
    <col min="55" max="56" width="14.109375" customWidth="1"/>
    <col min="59" max="59" width="9.109375"/>
    <col min="60" max="60" width="11.77734375" bestFit="1" customWidth="1"/>
    <col min="61" max="62" width="11.77734375" customWidth="1"/>
    <col min="63" max="63" width="9.109375"/>
    <col min="64" max="64" width="11.77734375" bestFit="1" customWidth="1"/>
    <col min="65" max="68" width="11.77734375" customWidth="1"/>
    <col min="69" max="71" width="16.77734375" customWidth="1"/>
    <col min="77" max="77" width="10.109375" bestFit="1" customWidth="1"/>
    <col min="78" max="79" width="10.109375" customWidth="1"/>
    <col min="82" max="82" width="9.109375" bestFit="1" customWidth="1"/>
    <col min="83" max="87" width="9.109375" customWidth="1"/>
    <col min="108" max="108" width="9.109375"/>
    <col min="110" max="111" width="9.109375"/>
    <col min="113" max="114" width="9.109375"/>
    <col min="116" max="117" width="9.109375"/>
    <col min="119" max="119" width="9.109375"/>
    <col min="126" max="126" width="16.6640625" customWidth="1"/>
    <col min="127" max="127" width="26.6640625" customWidth="1"/>
    <col min="131" max="133" width="8.77734375" customWidth="1"/>
    <col min="139" max="142" width="9.109375"/>
    <col min="151" max="152" width="9.109375"/>
  </cols>
  <sheetData>
    <row r="1" spans="1:228" ht="71.55" customHeight="1" x14ac:dyDescent="0.3">
      <c r="A1" s="4" t="s">
        <v>11</v>
      </c>
      <c r="B1" s="4" t="s">
        <v>1</v>
      </c>
      <c r="C1" s="4" t="s">
        <v>1</v>
      </c>
      <c r="D1" s="4" t="s">
        <v>12</v>
      </c>
      <c r="E1" s="4" t="s">
        <v>13</v>
      </c>
      <c r="F1" s="4" t="s">
        <v>14</v>
      </c>
      <c r="G1" s="4" t="s">
        <v>15</v>
      </c>
      <c r="H1" s="4" t="s">
        <v>333</v>
      </c>
      <c r="I1" s="4" t="s">
        <v>354</v>
      </c>
      <c r="J1" s="4" t="s">
        <v>16</v>
      </c>
      <c r="K1" s="4" t="s">
        <v>17</v>
      </c>
      <c r="L1" s="4" t="s">
        <v>289</v>
      </c>
      <c r="M1" s="4" t="s">
        <v>290</v>
      </c>
      <c r="N1" s="1" t="s">
        <v>0</v>
      </c>
      <c r="O1" s="1" t="s">
        <v>2</v>
      </c>
      <c r="P1" s="1" t="s">
        <v>3</v>
      </c>
      <c r="Q1" s="1" t="s">
        <v>302</v>
      </c>
      <c r="R1" s="2" t="s">
        <v>4</v>
      </c>
      <c r="S1" s="2" t="s">
        <v>5</v>
      </c>
      <c r="T1" s="2" t="s">
        <v>6</v>
      </c>
      <c r="U1" s="2" t="s">
        <v>7</v>
      </c>
      <c r="V1" s="2" t="s">
        <v>8</v>
      </c>
      <c r="W1" s="2" t="s">
        <v>9</v>
      </c>
      <c r="X1" s="2" t="s">
        <v>297</v>
      </c>
      <c r="Y1" s="2" t="s">
        <v>298</v>
      </c>
      <c r="Z1" s="26" t="s">
        <v>349</v>
      </c>
      <c r="AA1" s="2" t="s">
        <v>350</v>
      </c>
      <c r="AB1" s="2" t="s">
        <v>351</v>
      </c>
      <c r="AC1" s="26" t="s">
        <v>355</v>
      </c>
      <c r="AD1" s="2" t="s">
        <v>356</v>
      </c>
      <c r="AE1" s="2" t="s">
        <v>357</v>
      </c>
      <c r="AF1" s="5" t="s">
        <v>10</v>
      </c>
      <c r="AG1" s="5" t="s">
        <v>327</v>
      </c>
      <c r="AH1" s="3" t="s">
        <v>264</v>
      </c>
      <c r="AI1" s="3" t="s">
        <v>265</v>
      </c>
      <c r="AJ1" s="3" t="s">
        <v>325</v>
      </c>
      <c r="AK1" s="3" t="s">
        <v>269</v>
      </c>
      <c r="AL1" s="3" t="s">
        <v>314</v>
      </c>
      <c r="AM1" s="3" t="s">
        <v>319</v>
      </c>
      <c r="AN1" s="3" t="s">
        <v>322</v>
      </c>
      <c r="AO1" s="3" t="s">
        <v>318</v>
      </c>
      <c r="AP1" s="3" t="s">
        <v>320</v>
      </c>
      <c r="AQ1" s="3" t="s">
        <v>321</v>
      </c>
      <c r="AR1" s="3" t="s">
        <v>266</v>
      </c>
      <c r="AS1" s="3" t="s">
        <v>317</v>
      </c>
      <c r="AT1" s="3" t="s">
        <v>267</v>
      </c>
      <c r="AU1" s="3" t="s">
        <v>270</v>
      </c>
      <c r="AV1" s="3" t="s">
        <v>268</v>
      </c>
      <c r="AW1" s="3" t="s">
        <v>315</v>
      </c>
      <c r="AX1" s="3" t="s">
        <v>271</v>
      </c>
      <c r="AY1" s="3" t="s">
        <v>316</v>
      </c>
      <c r="AZ1" s="3" t="s">
        <v>272</v>
      </c>
      <c r="BA1" s="4" t="s">
        <v>18</v>
      </c>
      <c r="BB1" s="4" t="s">
        <v>19</v>
      </c>
      <c r="BC1" s="4" t="s">
        <v>221</v>
      </c>
      <c r="BD1" s="4" t="s">
        <v>353</v>
      </c>
      <c r="BE1" s="4" t="s">
        <v>20</v>
      </c>
      <c r="BF1" s="4" t="s">
        <v>287</v>
      </c>
      <c r="BG1" s="4" t="s">
        <v>21</v>
      </c>
      <c r="BH1" s="4" t="s">
        <v>22</v>
      </c>
      <c r="BI1" s="4" t="s">
        <v>23</v>
      </c>
      <c r="BJ1" s="4" t="s">
        <v>24</v>
      </c>
      <c r="BK1" s="4" t="s">
        <v>194</v>
      </c>
      <c r="BL1" s="4" t="s">
        <v>195</v>
      </c>
      <c r="BM1" s="4" t="s">
        <v>197</v>
      </c>
      <c r="BN1" s="4" t="s">
        <v>198</v>
      </c>
      <c r="BO1" s="4" t="s">
        <v>200</v>
      </c>
      <c r="BP1" s="4" t="s">
        <v>201</v>
      </c>
      <c r="BQ1" s="4" t="s">
        <v>25</v>
      </c>
      <c r="BR1" s="4" t="s">
        <v>220</v>
      </c>
      <c r="BS1" s="4" t="s">
        <v>28</v>
      </c>
      <c r="BT1" s="4" t="s">
        <v>26</v>
      </c>
      <c r="BU1" s="4" t="s">
        <v>27</v>
      </c>
      <c r="BV1" s="4" t="s">
        <v>288</v>
      </c>
      <c r="BW1" s="4" t="s">
        <v>29</v>
      </c>
      <c r="BX1" s="4" t="s">
        <v>225</v>
      </c>
      <c r="BY1" s="4" t="s">
        <v>30</v>
      </c>
      <c r="BZ1" s="4" t="s">
        <v>31</v>
      </c>
      <c r="CA1" s="4" t="s">
        <v>310</v>
      </c>
      <c r="CB1" s="4" t="s">
        <v>32</v>
      </c>
      <c r="CC1" s="4" t="s">
        <v>226</v>
      </c>
      <c r="CD1" s="4" t="s">
        <v>33</v>
      </c>
      <c r="CE1" s="4" t="s">
        <v>250</v>
      </c>
      <c r="CF1" s="4" t="s">
        <v>251</v>
      </c>
      <c r="CG1" s="4" t="s">
        <v>34</v>
      </c>
      <c r="CH1" s="4" t="s">
        <v>300</v>
      </c>
      <c r="CI1" s="4" t="s">
        <v>359</v>
      </c>
      <c r="CJ1" s="4" t="s">
        <v>35</v>
      </c>
      <c r="CK1" s="4" t="s">
        <v>227</v>
      </c>
      <c r="CL1" s="4" t="s">
        <v>36</v>
      </c>
      <c r="CM1" s="4" t="s">
        <v>257</v>
      </c>
      <c r="CN1" s="4" t="s">
        <v>301</v>
      </c>
      <c r="CO1" s="4" t="s">
        <v>37</v>
      </c>
      <c r="CP1" s="4" t="s">
        <v>228</v>
      </c>
      <c r="CQ1" s="4" t="s">
        <v>38</v>
      </c>
      <c r="CR1" s="4" t="s">
        <v>39</v>
      </c>
      <c r="CS1" s="4" t="s">
        <v>229</v>
      </c>
      <c r="CT1" s="4" t="s">
        <v>40</v>
      </c>
      <c r="CU1" s="4" t="s">
        <v>41</v>
      </c>
      <c r="CV1" s="4" t="s">
        <v>230</v>
      </c>
      <c r="CW1" s="4" t="s">
        <v>42</v>
      </c>
      <c r="CX1" s="4" t="s">
        <v>43</v>
      </c>
      <c r="CY1" s="4" t="s">
        <v>231</v>
      </c>
      <c r="CZ1" s="4" t="s">
        <v>44</v>
      </c>
      <c r="DA1" s="4" t="s">
        <v>45</v>
      </c>
      <c r="DB1" s="4" t="s">
        <v>232</v>
      </c>
      <c r="DC1" s="4" t="s">
        <v>46</v>
      </c>
      <c r="DD1" s="4" t="s">
        <v>47</v>
      </c>
      <c r="DE1" s="4" t="s">
        <v>233</v>
      </c>
      <c r="DF1" s="4" t="s">
        <v>48</v>
      </c>
      <c r="DG1" s="4" t="s">
        <v>49</v>
      </c>
      <c r="DH1" s="4" t="s">
        <v>234</v>
      </c>
      <c r="DI1" s="4" t="s">
        <v>50</v>
      </c>
      <c r="DJ1" s="4" t="s">
        <v>51</v>
      </c>
      <c r="DK1" s="4" t="s">
        <v>235</v>
      </c>
      <c r="DL1" s="4" t="s">
        <v>52</v>
      </c>
      <c r="DM1" s="4" t="s">
        <v>53</v>
      </c>
      <c r="DN1" s="4" t="s">
        <v>236</v>
      </c>
      <c r="DO1" s="4" t="s">
        <v>54</v>
      </c>
      <c r="DP1" s="4" t="s">
        <v>210</v>
      </c>
      <c r="DQ1" s="4" t="s">
        <v>211</v>
      </c>
      <c r="DR1" s="3" t="s">
        <v>55</v>
      </c>
      <c r="DS1" s="3" t="s">
        <v>346</v>
      </c>
      <c r="DT1" s="3" t="s">
        <v>313</v>
      </c>
      <c r="DU1" s="3" t="s">
        <v>56</v>
      </c>
      <c r="DV1" s="3" t="s">
        <v>57</v>
      </c>
      <c r="DW1" s="3" t="s">
        <v>274</v>
      </c>
      <c r="DX1" s="3" t="s">
        <v>58</v>
      </c>
      <c r="DY1" s="3" t="s">
        <v>59</v>
      </c>
      <c r="DZ1" s="3" t="s">
        <v>60</v>
      </c>
      <c r="EA1" s="3" t="s">
        <v>61</v>
      </c>
      <c r="EB1" s="3" t="s">
        <v>62</v>
      </c>
      <c r="EC1" s="3" t="s">
        <v>63</v>
      </c>
      <c r="ED1" s="4" t="s">
        <v>64</v>
      </c>
      <c r="EE1" s="4" t="s">
        <v>65</v>
      </c>
      <c r="EF1" s="4" t="s">
        <v>66</v>
      </c>
      <c r="EG1" s="4" t="s">
        <v>67</v>
      </c>
      <c r="EH1" s="4" t="s">
        <v>68</v>
      </c>
      <c r="EI1" s="4" t="s">
        <v>69</v>
      </c>
      <c r="EJ1" s="4" t="s">
        <v>70</v>
      </c>
      <c r="EK1" s="4" t="s">
        <v>71</v>
      </c>
      <c r="EL1" s="4" t="s">
        <v>72</v>
      </c>
      <c r="EM1" s="4" t="s">
        <v>73</v>
      </c>
      <c r="EN1" s="4" t="s">
        <v>74</v>
      </c>
      <c r="EO1" s="4" t="s">
        <v>202</v>
      </c>
      <c r="EP1" s="4" t="s">
        <v>203</v>
      </c>
      <c r="EQ1" s="4" t="s">
        <v>311</v>
      </c>
      <c r="ER1" s="4" t="s">
        <v>312</v>
      </c>
      <c r="ES1" s="4" t="s">
        <v>75</v>
      </c>
      <c r="ET1" s="4" t="s">
        <v>76</v>
      </c>
      <c r="EU1" s="4" t="s">
        <v>77</v>
      </c>
      <c r="EV1" s="4" t="s">
        <v>78</v>
      </c>
      <c r="EW1" s="4" t="s">
        <v>79</v>
      </c>
      <c r="EX1" s="4" t="s">
        <v>80</v>
      </c>
      <c r="EY1" s="4" t="s">
        <v>248</v>
      </c>
      <c r="EZ1" s="4" t="s">
        <v>249</v>
      </c>
      <c r="FA1" s="8" t="s">
        <v>275</v>
      </c>
      <c r="FB1" s="8" t="s">
        <v>93</v>
      </c>
      <c r="FC1" s="8" t="s">
        <v>94</v>
      </c>
      <c r="FD1" s="8" t="s">
        <v>95</v>
      </c>
      <c r="FE1" s="8" t="s">
        <v>285</v>
      </c>
      <c r="FF1" s="8" t="s">
        <v>342</v>
      </c>
      <c r="FG1" s="8" t="s">
        <v>343</v>
      </c>
      <c r="FH1" s="8" t="s">
        <v>344</v>
      </c>
      <c r="FI1" s="8" t="s">
        <v>276</v>
      </c>
      <c r="FJ1" s="8" t="s">
        <v>96</v>
      </c>
      <c r="FK1" s="8" t="s">
        <v>277</v>
      </c>
      <c r="FL1" s="8" t="s">
        <v>97</v>
      </c>
      <c r="FM1" s="8" t="s">
        <v>98</v>
      </c>
      <c r="FN1" s="8" t="s">
        <v>286</v>
      </c>
      <c r="FO1" s="3" t="s">
        <v>81</v>
      </c>
      <c r="FP1" s="3" t="s">
        <v>83</v>
      </c>
      <c r="FQ1" s="3" t="s">
        <v>84</v>
      </c>
      <c r="FR1" s="3" t="s">
        <v>82</v>
      </c>
      <c r="FS1" s="3" t="s">
        <v>337</v>
      </c>
      <c r="FT1" s="3" t="s">
        <v>85</v>
      </c>
      <c r="FU1" s="3" t="s">
        <v>87</v>
      </c>
      <c r="FV1" s="3" t="s">
        <v>88</v>
      </c>
      <c r="FW1" s="3" t="s">
        <v>86</v>
      </c>
      <c r="FX1" s="3" t="s">
        <v>338</v>
      </c>
      <c r="FY1" s="3" t="s">
        <v>89</v>
      </c>
      <c r="FZ1" s="3" t="s">
        <v>91</v>
      </c>
      <c r="GA1" s="3" t="s">
        <v>92</v>
      </c>
      <c r="GB1" s="3" t="s">
        <v>90</v>
      </c>
      <c r="GC1" s="3" t="s">
        <v>339</v>
      </c>
      <c r="GD1" s="6" t="s">
        <v>99</v>
      </c>
      <c r="GE1" s="6" t="s">
        <v>100</v>
      </c>
      <c r="GF1" s="6" t="s">
        <v>101</v>
      </c>
      <c r="GG1" s="6" t="s">
        <v>102</v>
      </c>
      <c r="GH1" s="6" t="s">
        <v>273</v>
      </c>
      <c r="GI1" s="6" t="s">
        <v>103</v>
      </c>
      <c r="GJ1" s="6" t="s">
        <v>104</v>
      </c>
      <c r="GK1" s="6" t="s">
        <v>105</v>
      </c>
      <c r="GL1" s="7" t="s">
        <v>106</v>
      </c>
      <c r="GM1" s="6" t="s">
        <v>107</v>
      </c>
      <c r="GN1" s="6" t="s">
        <v>108</v>
      </c>
      <c r="GO1" s="6" t="s">
        <v>109</v>
      </c>
      <c r="GP1" s="6" t="s">
        <v>110</v>
      </c>
      <c r="GQ1" s="6" t="s">
        <v>111</v>
      </c>
      <c r="GR1" s="6" t="s">
        <v>335</v>
      </c>
      <c r="GS1" s="6" t="s">
        <v>112</v>
      </c>
      <c r="GT1" s="6" t="s">
        <v>113</v>
      </c>
      <c r="GU1" s="6" t="s">
        <v>114</v>
      </c>
      <c r="GV1" s="6" t="s">
        <v>115</v>
      </c>
      <c r="GW1" s="6" t="s">
        <v>116</v>
      </c>
      <c r="GX1" s="6" t="s">
        <v>117</v>
      </c>
      <c r="GY1" s="6" t="s">
        <v>118</v>
      </c>
      <c r="GZ1" s="6" t="s">
        <v>119</v>
      </c>
      <c r="HA1" s="6" t="s">
        <v>120</v>
      </c>
      <c r="HB1" s="6" t="s">
        <v>121</v>
      </c>
      <c r="HC1" s="6" t="s">
        <v>122</v>
      </c>
      <c r="HD1" s="6" t="s">
        <v>123</v>
      </c>
      <c r="HE1" s="6" t="s">
        <v>124</v>
      </c>
      <c r="HF1" s="6" t="s">
        <v>125</v>
      </c>
      <c r="HG1" s="6" t="s">
        <v>126</v>
      </c>
      <c r="HH1" s="6" t="s">
        <v>127</v>
      </c>
      <c r="HI1" s="6" t="s">
        <v>215</v>
      </c>
      <c r="HJ1" s="6" t="s">
        <v>216</v>
      </c>
      <c r="HK1" s="6" t="s">
        <v>217</v>
      </c>
      <c r="HL1" s="6" t="s">
        <v>304</v>
      </c>
      <c r="HM1" s="6" t="s">
        <v>305</v>
      </c>
      <c r="HN1" s="6" t="s">
        <v>306</v>
      </c>
      <c r="HO1" s="6" t="s">
        <v>307</v>
      </c>
      <c r="HP1" s="6" t="s">
        <v>308</v>
      </c>
      <c r="HQ1" s="6" t="s">
        <v>309</v>
      </c>
      <c r="HR1" s="6" t="s">
        <v>330</v>
      </c>
      <c r="HS1" s="6" t="s">
        <v>331</v>
      </c>
      <c r="HT1" s="6" t="s">
        <v>332</v>
      </c>
    </row>
    <row r="2" spans="1:228" ht="15" customHeight="1" x14ac:dyDescent="0.3">
      <c r="A2">
        <v>1</v>
      </c>
      <c r="B2" t="s">
        <v>128</v>
      </c>
      <c r="C2" t="s">
        <v>187</v>
      </c>
      <c r="D2">
        <v>1</v>
      </c>
      <c r="E2">
        <v>1</v>
      </c>
      <c r="F2" s="9" t="s">
        <v>132</v>
      </c>
      <c r="G2">
        <v>2012</v>
      </c>
      <c r="H2" t="s">
        <v>1</v>
      </c>
      <c r="J2" t="s">
        <v>1</v>
      </c>
      <c r="K2" t="s">
        <v>187</v>
      </c>
      <c r="L2" t="s">
        <v>296</v>
      </c>
      <c r="M2" t="s">
        <v>295</v>
      </c>
      <c r="N2">
        <v>1</v>
      </c>
      <c r="O2" t="s">
        <v>129</v>
      </c>
      <c r="P2" t="s">
        <v>130</v>
      </c>
      <c r="Q2" t="s">
        <v>303</v>
      </c>
      <c r="R2">
        <v>1</v>
      </c>
      <c r="S2" t="s">
        <v>244</v>
      </c>
      <c r="T2" t="s">
        <v>1</v>
      </c>
      <c r="U2">
        <v>1</v>
      </c>
      <c r="V2" t="s">
        <v>131</v>
      </c>
      <c r="W2" t="s">
        <v>1</v>
      </c>
      <c r="X2" t="s">
        <v>1</v>
      </c>
      <c r="Y2" t="s">
        <v>1</v>
      </c>
      <c r="AF2" t="s">
        <v>1</v>
      </c>
      <c r="AG2" t="s">
        <v>1</v>
      </c>
      <c r="AH2" t="b">
        <v>0</v>
      </c>
      <c r="AI2" t="b">
        <v>0</v>
      </c>
      <c r="AJ2" t="b">
        <v>1</v>
      </c>
      <c r="AK2" t="b">
        <v>1</v>
      </c>
      <c r="AL2" t="b">
        <v>1</v>
      </c>
      <c r="AM2" t="b">
        <v>1</v>
      </c>
      <c r="AN2" t="b">
        <v>1</v>
      </c>
      <c r="AO2" t="b">
        <v>1</v>
      </c>
      <c r="AP2" t="b">
        <v>1</v>
      </c>
      <c r="AQ2" t="b">
        <v>1</v>
      </c>
      <c r="AR2" t="b">
        <v>1</v>
      </c>
      <c r="AS2" t="b">
        <v>1</v>
      </c>
      <c r="AT2" t="b">
        <v>1</v>
      </c>
      <c r="AU2" t="b">
        <v>1</v>
      </c>
      <c r="AV2" t="b">
        <v>1</v>
      </c>
      <c r="AW2" t="b">
        <v>1</v>
      </c>
      <c r="AX2" t="b">
        <v>0</v>
      </c>
      <c r="AY2" t="b">
        <v>0</v>
      </c>
      <c r="AZ2" t="b">
        <v>0</v>
      </c>
      <c r="BA2" t="s">
        <v>133</v>
      </c>
      <c r="BB2">
        <v>50</v>
      </c>
      <c r="BC2" t="s">
        <v>131</v>
      </c>
      <c r="BD2" t="s">
        <v>1</v>
      </c>
      <c r="BE2">
        <v>17</v>
      </c>
      <c r="BF2" t="b">
        <v>1</v>
      </c>
      <c r="BG2" t="s">
        <v>1</v>
      </c>
      <c r="BH2" t="s">
        <v>1</v>
      </c>
      <c r="BI2" t="s">
        <v>1</v>
      </c>
      <c r="BJ2" t="s">
        <v>1</v>
      </c>
      <c r="BK2" t="s">
        <v>1</v>
      </c>
      <c r="BL2" t="s">
        <v>1</v>
      </c>
      <c r="BM2" t="s">
        <v>1</v>
      </c>
      <c r="BN2" t="s">
        <v>1</v>
      </c>
      <c r="BO2" t="s">
        <v>1</v>
      </c>
      <c r="BP2" t="s">
        <v>1</v>
      </c>
      <c r="BQ2" t="s">
        <v>254</v>
      </c>
      <c r="BR2" t="s">
        <v>131</v>
      </c>
      <c r="BS2" t="s">
        <v>1</v>
      </c>
      <c r="BT2">
        <v>400</v>
      </c>
      <c r="BU2">
        <v>16</v>
      </c>
      <c r="BV2" t="b">
        <v>1</v>
      </c>
      <c r="BW2" t="s">
        <v>134</v>
      </c>
      <c r="BX2" t="s">
        <v>237</v>
      </c>
      <c r="BY2">
        <v>150</v>
      </c>
      <c r="BZ2" t="s">
        <v>1</v>
      </c>
      <c r="CA2" t="s">
        <v>1</v>
      </c>
      <c r="CB2" t="s">
        <v>279</v>
      </c>
      <c r="CC2" t="s">
        <v>131</v>
      </c>
      <c r="CD2">
        <v>50</v>
      </c>
      <c r="CE2" t="s">
        <v>1</v>
      </c>
      <c r="CF2" t="s">
        <v>1</v>
      </c>
      <c r="CG2" t="s">
        <v>1</v>
      </c>
      <c r="CH2" t="s">
        <v>1</v>
      </c>
      <c r="CI2" t="s">
        <v>1</v>
      </c>
      <c r="CJ2" t="s">
        <v>135</v>
      </c>
      <c r="CK2" t="s">
        <v>237</v>
      </c>
      <c r="CL2">
        <v>150</v>
      </c>
      <c r="CM2" t="s">
        <v>1</v>
      </c>
      <c r="CN2" t="s">
        <v>1</v>
      </c>
      <c r="CO2" t="s">
        <v>136</v>
      </c>
      <c r="CP2" t="s">
        <v>131</v>
      </c>
      <c r="CQ2">
        <v>200</v>
      </c>
      <c r="CR2" t="s">
        <v>1</v>
      </c>
      <c r="CS2" t="s">
        <v>1</v>
      </c>
      <c r="CT2" t="s">
        <v>1</v>
      </c>
      <c r="CU2" t="s">
        <v>1</v>
      </c>
      <c r="CV2" t="s">
        <v>1</v>
      </c>
      <c r="CW2" t="s">
        <v>1</v>
      </c>
      <c r="CX2" t="s">
        <v>1</v>
      </c>
      <c r="CY2" t="s">
        <v>1</v>
      </c>
      <c r="CZ2" t="s">
        <v>1</v>
      </c>
      <c r="DA2" t="s">
        <v>1</v>
      </c>
      <c r="DB2" t="s">
        <v>1</v>
      </c>
      <c r="DC2" t="s">
        <v>1</v>
      </c>
      <c r="DD2" t="s">
        <v>1</v>
      </c>
      <c r="DE2" t="s">
        <v>1</v>
      </c>
      <c r="DF2" t="s">
        <v>1</v>
      </c>
      <c r="DG2" t="s">
        <v>1</v>
      </c>
      <c r="DH2" t="s">
        <v>1</v>
      </c>
      <c r="DI2" t="s">
        <v>1</v>
      </c>
      <c r="DJ2" t="s">
        <v>1</v>
      </c>
      <c r="DK2" t="s">
        <v>1</v>
      </c>
      <c r="DL2" t="s">
        <v>1</v>
      </c>
      <c r="DM2" t="s">
        <v>1</v>
      </c>
      <c r="DN2" t="s">
        <v>1</v>
      </c>
      <c r="DO2" t="s">
        <v>1</v>
      </c>
      <c r="DP2" t="s">
        <v>280</v>
      </c>
      <c r="DQ2">
        <f>1333/3.6</f>
        <v>370.27777777777777</v>
      </c>
      <c r="DR2" t="s">
        <v>345</v>
      </c>
      <c r="DS2">
        <v>100</v>
      </c>
      <c r="DT2" t="s">
        <v>1</v>
      </c>
      <c r="DU2" t="s">
        <v>1</v>
      </c>
      <c r="DV2" t="s">
        <v>1</v>
      </c>
      <c r="DW2" t="s">
        <v>1</v>
      </c>
      <c r="DX2" t="s">
        <v>1</v>
      </c>
      <c r="DY2" t="s">
        <v>1</v>
      </c>
      <c r="DZ2" t="s">
        <v>1</v>
      </c>
      <c r="EA2" t="s">
        <v>1</v>
      </c>
      <c r="EB2" t="s">
        <v>1</v>
      </c>
      <c r="EC2" t="s">
        <v>1</v>
      </c>
      <c r="ED2" t="s">
        <v>259</v>
      </c>
      <c r="EE2">
        <v>1000</v>
      </c>
      <c r="EF2" t="b">
        <v>1</v>
      </c>
      <c r="EG2" t="s">
        <v>165</v>
      </c>
      <c r="EH2">
        <v>37.6</v>
      </c>
      <c r="EI2" t="s">
        <v>278</v>
      </c>
      <c r="EJ2">
        <v>8.6999999999999993</v>
      </c>
      <c r="EK2" t="s">
        <v>196</v>
      </c>
      <c r="EL2">
        <v>1</v>
      </c>
      <c r="EM2" t="s">
        <v>199</v>
      </c>
      <c r="EN2">
        <f>100-15</f>
        <v>85</v>
      </c>
      <c r="EO2" t="s">
        <v>281</v>
      </c>
      <c r="EP2">
        <f>3100*0.0041858</f>
        <v>12.97598</v>
      </c>
      <c r="EQ2" t="s">
        <v>1</v>
      </c>
      <c r="ER2" t="s">
        <v>1</v>
      </c>
      <c r="ES2" t="s">
        <v>1</v>
      </c>
      <c r="ET2" t="s">
        <v>1</v>
      </c>
      <c r="EU2" t="s">
        <v>1</v>
      </c>
      <c r="EV2" t="s">
        <v>1</v>
      </c>
      <c r="EW2" t="s">
        <v>1</v>
      </c>
      <c r="EX2" t="s">
        <v>1</v>
      </c>
      <c r="EY2" t="s">
        <v>1</v>
      </c>
      <c r="EZ2" t="s">
        <v>1</v>
      </c>
      <c r="FA2" t="s">
        <v>1</v>
      </c>
      <c r="FB2" t="s">
        <v>1</v>
      </c>
      <c r="FC2" t="s">
        <v>1</v>
      </c>
      <c r="FD2" t="s">
        <v>1</v>
      </c>
      <c r="FE2" t="s">
        <v>1</v>
      </c>
      <c r="FF2" t="s">
        <v>1</v>
      </c>
      <c r="FG2" t="s">
        <v>1</v>
      </c>
      <c r="FH2" t="s">
        <v>1</v>
      </c>
      <c r="FI2" t="s">
        <v>1</v>
      </c>
      <c r="FJ2" t="s">
        <v>1</v>
      </c>
      <c r="FK2" t="s">
        <v>1</v>
      </c>
      <c r="FL2" t="s">
        <v>1</v>
      </c>
      <c r="FM2" t="s">
        <v>1</v>
      </c>
      <c r="FN2" t="s">
        <v>1</v>
      </c>
      <c r="FO2" t="s">
        <v>1</v>
      </c>
      <c r="FP2" t="s">
        <v>1</v>
      </c>
      <c r="FQ2" t="s">
        <v>1</v>
      </c>
      <c r="FR2" t="s">
        <v>1</v>
      </c>
      <c r="FS2" t="s">
        <v>1</v>
      </c>
      <c r="FT2" t="s">
        <v>1</v>
      </c>
      <c r="FU2" t="s">
        <v>1</v>
      </c>
      <c r="FV2" t="s">
        <v>1</v>
      </c>
      <c r="FW2" t="s">
        <v>1</v>
      </c>
      <c r="FX2" t="s">
        <v>1</v>
      </c>
      <c r="FY2" t="s">
        <v>1</v>
      </c>
      <c r="FZ2" t="s">
        <v>1</v>
      </c>
      <c r="GA2" t="s">
        <v>1</v>
      </c>
      <c r="GB2" t="s">
        <v>1</v>
      </c>
      <c r="GC2" t="s">
        <v>1</v>
      </c>
      <c r="GD2">
        <v>1</v>
      </c>
      <c r="GE2">
        <v>1</v>
      </c>
      <c r="GF2">
        <v>1</v>
      </c>
      <c r="GG2" t="s">
        <v>131</v>
      </c>
      <c r="GH2" t="s">
        <v>259</v>
      </c>
      <c r="GI2">
        <v>1</v>
      </c>
      <c r="GJ2">
        <v>1</v>
      </c>
      <c r="GK2" t="s">
        <v>186</v>
      </c>
      <c r="GL2">
        <v>2012</v>
      </c>
      <c r="GM2" t="s">
        <v>212</v>
      </c>
      <c r="GN2" t="s">
        <v>139</v>
      </c>
      <c r="GO2">
        <v>2.7300000000000001E-2</v>
      </c>
      <c r="GP2" t="s">
        <v>137</v>
      </c>
      <c r="GQ2" t="s">
        <v>213</v>
      </c>
      <c r="GR2" t="s">
        <v>336</v>
      </c>
      <c r="GS2">
        <v>38.015000000000001</v>
      </c>
      <c r="GT2" t="s">
        <v>138</v>
      </c>
      <c r="GU2" t="s">
        <v>139</v>
      </c>
      <c r="GV2">
        <v>2.8999999999999998E-3</v>
      </c>
      <c r="GW2" t="s">
        <v>140</v>
      </c>
      <c r="GX2" t="s">
        <v>214</v>
      </c>
      <c r="GY2">
        <v>1.5189999999999999</v>
      </c>
      <c r="GZ2" t="s">
        <v>141</v>
      </c>
      <c r="HA2" t="s">
        <v>139</v>
      </c>
      <c r="HB2">
        <v>2.92E-2</v>
      </c>
      <c r="HC2" t="s">
        <v>1</v>
      </c>
      <c r="HD2" t="s">
        <v>1</v>
      </c>
      <c r="HE2" t="s">
        <v>1</v>
      </c>
      <c r="HF2" t="s">
        <v>1</v>
      </c>
      <c r="HG2" t="s">
        <v>1</v>
      </c>
      <c r="HH2" t="s">
        <v>1</v>
      </c>
      <c r="HI2" t="s">
        <v>1</v>
      </c>
      <c r="HJ2" t="s">
        <v>1</v>
      </c>
      <c r="HK2" t="s">
        <v>1</v>
      </c>
      <c r="HL2" t="s">
        <v>329</v>
      </c>
      <c r="HM2" t="s">
        <v>263</v>
      </c>
      <c r="HN2">
        <v>3.7919999999999998</v>
      </c>
      <c r="HO2" t="s">
        <v>142</v>
      </c>
      <c r="HP2" t="s">
        <v>143</v>
      </c>
      <c r="HQ2">
        <v>17.234999999999999</v>
      </c>
      <c r="HR2" t="s">
        <v>144</v>
      </c>
      <c r="HS2" t="s">
        <v>263</v>
      </c>
      <c r="HT2">
        <v>4.7999999999999996E-3</v>
      </c>
    </row>
    <row r="3" spans="1:228" ht="15" customHeight="1" x14ac:dyDescent="0.3">
      <c r="A3">
        <v>2</v>
      </c>
      <c r="B3" t="s">
        <v>128</v>
      </c>
      <c r="C3" t="s">
        <v>188</v>
      </c>
      <c r="D3">
        <v>2</v>
      </c>
      <c r="E3">
        <v>1</v>
      </c>
      <c r="F3" s="9" t="s">
        <v>132</v>
      </c>
      <c r="G3">
        <v>2012</v>
      </c>
      <c r="H3" t="s">
        <v>1</v>
      </c>
      <c r="J3" t="s">
        <v>1</v>
      </c>
      <c r="K3" t="s">
        <v>188</v>
      </c>
      <c r="L3" t="s">
        <v>296</v>
      </c>
      <c r="M3" t="s">
        <v>295</v>
      </c>
      <c r="N3" t="s">
        <v>1</v>
      </c>
      <c r="O3" t="s">
        <v>1</v>
      </c>
      <c r="P3" t="s">
        <v>1</v>
      </c>
      <c r="Q3" t="s">
        <v>1</v>
      </c>
      <c r="R3">
        <v>2</v>
      </c>
      <c r="S3" t="s">
        <v>244</v>
      </c>
      <c r="T3" t="s">
        <v>1</v>
      </c>
      <c r="U3">
        <v>1</v>
      </c>
      <c r="V3" t="s">
        <v>131</v>
      </c>
      <c r="W3" t="s">
        <v>1</v>
      </c>
      <c r="X3" t="s">
        <v>1</v>
      </c>
      <c r="Y3" t="s">
        <v>1</v>
      </c>
      <c r="AF3" t="s">
        <v>1</v>
      </c>
      <c r="AG3" t="s">
        <v>1</v>
      </c>
      <c r="AH3" t="b">
        <v>0</v>
      </c>
      <c r="AI3" t="b">
        <v>0</v>
      </c>
      <c r="AJ3" t="b">
        <v>1</v>
      </c>
      <c r="AK3" t="b">
        <v>1</v>
      </c>
      <c r="AL3" t="b">
        <v>1</v>
      </c>
      <c r="AM3" t="b">
        <v>1</v>
      </c>
      <c r="AN3" t="b">
        <v>1</v>
      </c>
      <c r="AO3" t="b">
        <v>1</v>
      </c>
      <c r="AP3" t="b">
        <v>1</v>
      </c>
      <c r="AQ3" t="b">
        <v>1</v>
      </c>
      <c r="AR3" t="b">
        <v>1</v>
      </c>
      <c r="AS3" t="b">
        <v>1</v>
      </c>
      <c r="AT3" t="b">
        <v>1</v>
      </c>
      <c r="AU3" t="b">
        <v>1</v>
      </c>
      <c r="AV3" t="b">
        <v>1</v>
      </c>
      <c r="AW3" t="b">
        <v>1</v>
      </c>
      <c r="AX3" t="b">
        <v>0</v>
      </c>
      <c r="AY3" t="b">
        <v>0</v>
      </c>
      <c r="AZ3" t="b">
        <v>0</v>
      </c>
      <c r="BA3" t="s">
        <v>145</v>
      </c>
      <c r="BB3">
        <v>7</v>
      </c>
      <c r="BC3" t="s">
        <v>222</v>
      </c>
      <c r="BD3" t="s">
        <v>1</v>
      </c>
      <c r="BE3" t="s">
        <v>1</v>
      </c>
      <c r="BF3" t="s">
        <v>1</v>
      </c>
      <c r="BG3" t="s">
        <v>1</v>
      </c>
      <c r="BH3" t="s">
        <v>1</v>
      </c>
      <c r="BI3" t="s">
        <v>1</v>
      </c>
      <c r="BJ3" t="s">
        <v>1</v>
      </c>
      <c r="BK3" t="s">
        <v>1</v>
      </c>
      <c r="BL3" t="s">
        <v>1</v>
      </c>
      <c r="BM3" t="s">
        <v>1</v>
      </c>
      <c r="BN3" t="s">
        <v>1</v>
      </c>
      <c r="BO3" t="s">
        <v>1</v>
      </c>
      <c r="BP3" t="s">
        <v>1</v>
      </c>
      <c r="BQ3" t="s">
        <v>146</v>
      </c>
      <c r="BR3" t="s">
        <v>131</v>
      </c>
      <c r="BS3" t="s">
        <v>223</v>
      </c>
      <c r="BT3">
        <v>50</v>
      </c>
      <c r="BU3" t="s">
        <v>1</v>
      </c>
      <c r="BV3" t="s">
        <v>1</v>
      </c>
      <c r="BW3" t="s">
        <v>147</v>
      </c>
      <c r="BX3" t="s">
        <v>131</v>
      </c>
      <c r="BY3">
        <v>8</v>
      </c>
      <c r="BZ3" t="s">
        <v>1</v>
      </c>
      <c r="CA3" t="s">
        <v>1</v>
      </c>
      <c r="CB3" t="s">
        <v>133</v>
      </c>
      <c r="CC3" t="s">
        <v>131</v>
      </c>
      <c r="CD3">
        <v>60</v>
      </c>
      <c r="CE3" t="s">
        <v>1</v>
      </c>
      <c r="CF3" t="s">
        <v>1</v>
      </c>
      <c r="CG3">
        <v>17</v>
      </c>
      <c r="CH3" t="b">
        <v>1</v>
      </c>
      <c r="CI3" t="s">
        <v>1</v>
      </c>
      <c r="CJ3" t="s">
        <v>254</v>
      </c>
      <c r="CK3" t="s">
        <v>131</v>
      </c>
      <c r="CL3">
        <v>200</v>
      </c>
      <c r="CM3">
        <v>16</v>
      </c>
      <c r="CN3" t="b">
        <v>1</v>
      </c>
      <c r="CO3" t="s">
        <v>134</v>
      </c>
      <c r="CP3" t="s">
        <v>237</v>
      </c>
      <c r="CQ3">
        <v>50</v>
      </c>
      <c r="CR3" t="s">
        <v>148</v>
      </c>
      <c r="CS3" t="s">
        <v>222</v>
      </c>
      <c r="CT3">
        <v>50</v>
      </c>
      <c r="CU3" t="s">
        <v>149</v>
      </c>
      <c r="CV3" t="s">
        <v>131</v>
      </c>
      <c r="CW3">
        <v>150</v>
      </c>
      <c r="CX3" t="s">
        <v>150</v>
      </c>
      <c r="CY3" t="s">
        <v>238</v>
      </c>
      <c r="CZ3">
        <v>10</v>
      </c>
      <c r="DA3" t="s">
        <v>151</v>
      </c>
      <c r="DB3" t="s">
        <v>131</v>
      </c>
      <c r="DC3">
        <v>100</v>
      </c>
      <c r="DD3" t="s">
        <v>152</v>
      </c>
      <c r="DE3" t="s">
        <v>237</v>
      </c>
      <c r="DF3">
        <v>10</v>
      </c>
      <c r="DG3" t="s">
        <v>135</v>
      </c>
      <c r="DH3" t="s">
        <v>237</v>
      </c>
      <c r="DI3">
        <v>200</v>
      </c>
      <c r="DJ3" t="s">
        <v>153</v>
      </c>
      <c r="DK3" t="s">
        <v>131</v>
      </c>
      <c r="DL3">
        <v>5</v>
      </c>
      <c r="DM3" t="s">
        <v>136</v>
      </c>
      <c r="DN3" t="s">
        <v>131</v>
      </c>
      <c r="DO3">
        <v>100</v>
      </c>
      <c r="DP3" t="s">
        <v>280</v>
      </c>
      <c r="DQ3">
        <f>1119/3.6</f>
        <v>310.83333333333331</v>
      </c>
      <c r="DR3" t="s">
        <v>345</v>
      </c>
      <c r="DS3">
        <v>100</v>
      </c>
      <c r="DT3" t="s">
        <v>1</v>
      </c>
      <c r="DU3" t="s">
        <v>1</v>
      </c>
      <c r="DV3" t="s">
        <v>1</v>
      </c>
      <c r="DW3" t="s">
        <v>1</v>
      </c>
      <c r="DX3" t="s">
        <v>1</v>
      </c>
      <c r="DY3" t="s">
        <v>1</v>
      </c>
      <c r="DZ3" t="s">
        <v>1</v>
      </c>
      <c r="EA3" t="s">
        <v>1</v>
      </c>
      <c r="EB3" t="s">
        <v>1</v>
      </c>
      <c r="EC3" t="s">
        <v>1</v>
      </c>
      <c r="ED3" t="s">
        <v>259</v>
      </c>
      <c r="EE3">
        <v>1000</v>
      </c>
      <c r="EF3" t="b">
        <v>1</v>
      </c>
      <c r="EG3" t="s">
        <v>165</v>
      </c>
      <c r="EH3">
        <v>42</v>
      </c>
      <c r="EI3" t="s">
        <v>278</v>
      </c>
      <c r="EJ3">
        <v>12</v>
      </c>
      <c r="EK3" t="s">
        <v>196</v>
      </c>
      <c r="EL3">
        <v>1</v>
      </c>
      <c r="EM3" t="s">
        <v>199</v>
      </c>
      <c r="EN3">
        <f>100-11</f>
        <v>89</v>
      </c>
      <c r="EO3" t="s">
        <v>281</v>
      </c>
      <c r="EP3">
        <f>3800*0.0041858</f>
        <v>15.906039999999999</v>
      </c>
      <c r="EQ3" t="s">
        <v>1</v>
      </c>
      <c r="ER3" t="s">
        <v>1</v>
      </c>
      <c r="ES3" t="s">
        <v>1</v>
      </c>
      <c r="ET3" t="s">
        <v>1</v>
      </c>
      <c r="EU3" t="s">
        <v>1</v>
      </c>
      <c r="EV3" t="s">
        <v>1</v>
      </c>
      <c r="EW3" t="s">
        <v>1</v>
      </c>
      <c r="EX3" t="s">
        <v>1</v>
      </c>
      <c r="EY3" t="s">
        <v>1</v>
      </c>
      <c r="EZ3" t="s">
        <v>1</v>
      </c>
      <c r="FA3" t="s">
        <v>1</v>
      </c>
      <c r="FB3" t="s">
        <v>1</v>
      </c>
      <c r="FC3" t="s">
        <v>1</v>
      </c>
      <c r="FD3" t="s">
        <v>1</v>
      </c>
      <c r="FE3" t="s">
        <v>1</v>
      </c>
      <c r="FF3" t="s">
        <v>1</v>
      </c>
      <c r="FG3" t="s">
        <v>1</v>
      </c>
      <c r="FH3" t="s">
        <v>1</v>
      </c>
      <c r="FI3" t="s">
        <v>1</v>
      </c>
      <c r="FJ3" t="s">
        <v>1</v>
      </c>
      <c r="FK3" t="s">
        <v>1</v>
      </c>
      <c r="FL3" t="s">
        <v>1</v>
      </c>
      <c r="FM3" t="s">
        <v>1</v>
      </c>
      <c r="FN3" t="s">
        <v>1</v>
      </c>
      <c r="FO3" t="s">
        <v>1</v>
      </c>
      <c r="FP3" t="s">
        <v>1</v>
      </c>
      <c r="FQ3" t="s">
        <v>1</v>
      </c>
      <c r="FR3" t="s">
        <v>1</v>
      </c>
      <c r="FS3" t="s">
        <v>1</v>
      </c>
      <c r="FT3" t="s">
        <v>1</v>
      </c>
      <c r="FU3" t="s">
        <v>1</v>
      </c>
      <c r="FV3" t="s">
        <v>1</v>
      </c>
      <c r="FW3" t="s">
        <v>1</v>
      </c>
      <c r="FX3" t="s">
        <v>1</v>
      </c>
      <c r="FY3" t="s">
        <v>1</v>
      </c>
      <c r="FZ3" t="s">
        <v>1</v>
      </c>
      <c r="GA3" t="s">
        <v>1</v>
      </c>
      <c r="GB3" t="s">
        <v>1</v>
      </c>
      <c r="GC3" t="s">
        <v>1</v>
      </c>
      <c r="GD3">
        <v>2</v>
      </c>
      <c r="GE3">
        <v>2</v>
      </c>
      <c r="GF3">
        <v>2</v>
      </c>
      <c r="GG3" t="s">
        <v>131</v>
      </c>
      <c r="GH3" t="s">
        <v>259</v>
      </c>
      <c r="GI3">
        <v>1</v>
      </c>
      <c r="GJ3">
        <v>1</v>
      </c>
      <c r="GK3" t="s">
        <v>186</v>
      </c>
      <c r="GL3">
        <v>2012</v>
      </c>
      <c r="GM3" t="s">
        <v>212</v>
      </c>
      <c r="GN3" t="s">
        <v>139</v>
      </c>
      <c r="GO3">
        <v>1.84E-2</v>
      </c>
      <c r="GP3" t="s">
        <v>137</v>
      </c>
      <c r="GQ3" t="s">
        <v>213</v>
      </c>
      <c r="GR3" t="s">
        <v>336</v>
      </c>
      <c r="GS3">
        <v>21.324000000000002</v>
      </c>
      <c r="GT3" t="s">
        <v>138</v>
      </c>
      <c r="GU3" t="s">
        <v>139</v>
      </c>
      <c r="GV3">
        <v>4.2000000000000006E-3</v>
      </c>
      <c r="GW3" t="s">
        <v>140</v>
      </c>
      <c r="GX3" t="s">
        <v>214</v>
      </c>
      <c r="GY3">
        <v>1.7250000000000001</v>
      </c>
      <c r="GZ3" t="s">
        <v>141</v>
      </c>
      <c r="HA3" t="s">
        <v>139</v>
      </c>
      <c r="HB3">
        <v>1.7999999999999999E-2</v>
      </c>
      <c r="HC3" t="s">
        <v>1</v>
      </c>
      <c r="HD3" t="s">
        <v>1</v>
      </c>
      <c r="HE3" t="s">
        <v>1</v>
      </c>
      <c r="HF3" t="s">
        <v>1</v>
      </c>
      <c r="HG3" t="s">
        <v>1</v>
      </c>
      <c r="HH3" t="s">
        <v>1</v>
      </c>
      <c r="HI3" t="s">
        <v>1</v>
      </c>
      <c r="HJ3" t="s">
        <v>1</v>
      </c>
      <c r="HK3" t="s">
        <v>1</v>
      </c>
      <c r="HL3" t="s">
        <v>329</v>
      </c>
      <c r="HM3" t="s">
        <v>263</v>
      </c>
      <c r="HN3">
        <v>3.4460000000000002</v>
      </c>
      <c r="HO3" t="s">
        <v>142</v>
      </c>
      <c r="HP3" t="s">
        <v>143</v>
      </c>
      <c r="HQ3">
        <v>21.445</v>
      </c>
      <c r="HR3" t="s">
        <v>144</v>
      </c>
      <c r="HS3" t="s">
        <v>263</v>
      </c>
      <c r="HT3">
        <v>8.2200000000000009E-2</v>
      </c>
    </row>
    <row r="4" spans="1:228" ht="15" customHeight="1" x14ac:dyDescent="0.3">
      <c r="A4">
        <v>3</v>
      </c>
      <c r="B4" t="s">
        <v>128</v>
      </c>
      <c r="C4" t="s">
        <v>189</v>
      </c>
      <c r="D4">
        <v>3</v>
      </c>
      <c r="E4">
        <v>1</v>
      </c>
      <c r="F4" s="9" t="s">
        <v>132</v>
      </c>
      <c r="G4">
        <v>2007</v>
      </c>
      <c r="H4" t="s">
        <v>1</v>
      </c>
      <c r="J4" t="s">
        <v>1</v>
      </c>
      <c r="K4" t="s">
        <v>189</v>
      </c>
      <c r="L4" t="s">
        <v>296</v>
      </c>
      <c r="M4" t="s">
        <v>295</v>
      </c>
      <c r="N4" t="s">
        <v>1</v>
      </c>
      <c r="O4" t="s">
        <v>1</v>
      </c>
      <c r="P4" t="s">
        <v>1</v>
      </c>
      <c r="Q4" t="s">
        <v>1</v>
      </c>
      <c r="R4">
        <v>3</v>
      </c>
      <c r="S4" t="s">
        <v>244</v>
      </c>
      <c r="T4" t="s">
        <v>1</v>
      </c>
      <c r="U4">
        <v>1</v>
      </c>
      <c r="V4" s="9" t="s">
        <v>154</v>
      </c>
      <c r="W4" t="s">
        <v>1</v>
      </c>
      <c r="X4" t="s">
        <v>1</v>
      </c>
      <c r="Y4" t="s">
        <v>1</v>
      </c>
      <c r="AF4" t="s">
        <v>1</v>
      </c>
      <c r="AG4" t="s">
        <v>1</v>
      </c>
      <c r="AH4" t="b">
        <v>0</v>
      </c>
      <c r="AI4" t="b">
        <v>0</v>
      </c>
      <c r="AJ4" t="b">
        <v>1</v>
      </c>
      <c r="AK4" t="b">
        <v>1</v>
      </c>
      <c r="AL4" t="b">
        <v>1</v>
      </c>
      <c r="AM4" t="b">
        <v>1</v>
      </c>
      <c r="AN4" t="b">
        <v>1</v>
      </c>
      <c r="AO4" t="b">
        <v>1</v>
      </c>
      <c r="AP4" t="b">
        <v>1</v>
      </c>
      <c r="AQ4" t="b">
        <v>1</v>
      </c>
      <c r="AR4" t="b">
        <v>1</v>
      </c>
      <c r="AS4" t="b">
        <v>1</v>
      </c>
      <c r="AT4" t="b">
        <v>1</v>
      </c>
      <c r="AU4" t="b">
        <v>1</v>
      </c>
      <c r="AV4" t="b">
        <v>1</v>
      </c>
      <c r="AW4" t="b">
        <v>1</v>
      </c>
      <c r="AX4" t="b">
        <v>0</v>
      </c>
      <c r="AY4" t="b">
        <v>0</v>
      </c>
      <c r="AZ4" t="b">
        <v>0</v>
      </c>
      <c r="BA4" t="s">
        <v>133</v>
      </c>
      <c r="BB4">
        <v>172</v>
      </c>
      <c r="BC4" t="s">
        <v>224</v>
      </c>
      <c r="BD4" t="s">
        <v>1</v>
      </c>
      <c r="BE4">
        <v>17</v>
      </c>
      <c r="BF4" t="b">
        <v>1</v>
      </c>
      <c r="BG4" t="s">
        <v>1</v>
      </c>
      <c r="BH4" t="s">
        <v>1</v>
      </c>
      <c r="BI4" t="s">
        <v>1</v>
      </c>
      <c r="BJ4" t="s">
        <v>1</v>
      </c>
      <c r="BK4" t="s">
        <v>1</v>
      </c>
      <c r="BL4" t="s">
        <v>1</v>
      </c>
      <c r="BM4" t="s">
        <v>1</v>
      </c>
      <c r="BN4" t="s">
        <v>1</v>
      </c>
      <c r="BO4" t="s">
        <v>1</v>
      </c>
      <c r="BP4" t="s">
        <v>1</v>
      </c>
      <c r="BQ4" t="s">
        <v>254</v>
      </c>
      <c r="BR4" t="s">
        <v>224</v>
      </c>
      <c r="BS4" t="s">
        <v>1</v>
      </c>
      <c r="BT4">
        <v>251</v>
      </c>
      <c r="BU4">
        <v>16</v>
      </c>
      <c r="BV4" t="b">
        <v>1</v>
      </c>
      <c r="BW4" t="s">
        <v>283</v>
      </c>
      <c r="BX4" t="s">
        <v>154</v>
      </c>
      <c r="BY4">
        <v>8</v>
      </c>
      <c r="BZ4" t="s">
        <v>1</v>
      </c>
      <c r="CA4" t="s">
        <v>1</v>
      </c>
      <c r="CB4" t="s">
        <v>148</v>
      </c>
      <c r="CC4" t="s">
        <v>239</v>
      </c>
      <c r="CD4">
        <v>73</v>
      </c>
      <c r="CE4" t="s">
        <v>1</v>
      </c>
      <c r="CF4" t="s">
        <v>1</v>
      </c>
      <c r="CG4" t="s">
        <v>1</v>
      </c>
      <c r="CH4" t="s">
        <v>1</v>
      </c>
      <c r="CI4" t="s">
        <v>1</v>
      </c>
      <c r="CJ4" t="s">
        <v>149</v>
      </c>
      <c r="CK4" t="s">
        <v>240</v>
      </c>
      <c r="CL4">
        <v>151</v>
      </c>
      <c r="CM4" t="s">
        <v>1</v>
      </c>
      <c r="CN4" t="s">
        <v>1</v>
      </c>
      <c r="CO4" t="s">
        <v>155</v>
      </c>
      <c r="CP4" t="s">
        <v>241</v>
      </c>
      <c r="CQ4">
        <v>23</v>
      </c>
      <c r="CR4" t="s">
        <v>156</v>
      </c>
      <c r="CS4" t="s">
        <v>241</v>
      </c>
      <c r="CT4">
        <v>10</v>
      </c>
      <c r="CU4" t="s">
        <v>152</v>
      </c>
      <c r="CV4" t="s">
        <v>242</v>
      </c>
      <c r="CW4">
        <v>48</v>
      </c>
      <c r="CX4" t="s">
        <v>135</v>
      </c>
      <c r="CY4" t="s">
        <v>242</v>
      </c>
      <c r="CZ4">
        <v>97</v>
      </c>
      <c r="DA4" t="s">
        <v>157</v>
      </c>
      <c r="DB4" t="s">
        <v>242</v>
      </c>
      <c r="DC4">
        <v>104</v>
      </c>
      <c r="DD4" t="s">
        <v>136</v>
      </c>
      <c r="DE4" t="s">
        <v>154</v>
      </c>
      <c r="DF4">
        <v>58</v>
      </c>
      <c r="DG4" t="s">
        <v>284</v>
      </c>
      <c r="DH4" t="s">
        <v>243</v>
      </c>
      <c r="DI4">
        <v>6</v>
      </c>
      <c r="DJ4" t="s">
        <v>1</v>
      </c>
      <c r="DK4" t="s">
        <v>1</v>
      </c>
      <c r="DL4" t="s">
        <v>1</v>
      </c>
      <c r="DM4" t="s">
        <v>1</v>
      </c>
      <c r="DN4" t="s">
        <v>1</v>
      </c>
      <c r="DO4" t="s">
        <v>1</v>
      </c>
      <c r="DP4" t="s">
        <v>280</v>
      </c>
      <c r="DQ4">
        <f>1119/3.6</f>
        <v>310.83333333333331</v>
      </c>
      <c r="DR4" t="s">
        <v>345</v>
      </c>
      <c r="DS4">
        <v>100</v>
      </c>
      <c r="DT4" t="s">
        <v>1</v>
      </c>
      <c r="DU4" t="s">
        <v>1</v>
      </c>
      <c r="DV4" t="s">
        <v>1</v>
      </c>
      <c r="DW4" t="s">
        <v>1</v>
      </c>
      <c r="DX4" t="s">
        <v>1</v>
      </c>
      <c r="DY4" t="s">
        <v>1</v>
      </c>
      <c r="DZ4" t="s">
        <v>1</v>
      </c>
      <c r="EA4" t="s">
        <v>1</v>
      </c>
      <c r="EB4" t="s">
        <v>1</v>
      </c>
      <c r="EC4" t="s">
        <v>1</v>
      </c>
      <c r="ED4" t="s">
        <v>259</v>
      </c>
      <c r="EE4">
        <v>1000</v>
      </c>
      <c r="EF4" t="b">
        <v>1</v>
      </c>
      <c r="EG4" t="s">
        <v>165</v>
      </c>
      <c r="EH4">
        <v>42.5</v>
      </c>
      <c r="EI4" t="s">
        <v>278</v>
      </c>
      <c r="EJ4">
        <v>27.2</v>
      </c>
      <c r="EK4" t="s">
        <v>196</v>
      </c>
      <c r="EL4">
        <v>1</v>
      </c>
      <c r="EM4" t="s">
        <v>199</v>
      </c>
      <c r="EN4">
        <f>100-12</f>
        <v>88</v>
      </c>
      <c r="EO4" t="s">
        <v>281</v>
      </c>
      <c r="EP4">
        <f>4600*0.0041858</f>
        <v>19.25468</v>
      </c>
      <c r="EQ4" t="s">
        <v>1</v>
      </c>
      <c r="ER4" t="s">
        <v>1</v>
      </c>
      <c r="ES4" t="s">
        <v>1</v>
      </c>
      <c r="ET4" t="s">
        <v>1</v>
      </c>
      <c r="EU4" t="s">
        <v>1</v>
      </c>
      <c r="EV4" t="s">
        <v>1</v>
      </c>
      <c r="EW4" t="s">
        <v>1</v>
      </c>
      <c r="EX4" t="s">
        <v>1</v>
      </c>
      <c r="EY4" t="s">
        <v>1</v>
      </c>
      <c r="EZ4" t="s">
        <v>1</v>
      </c>
      <c r="FA4" t="s">
        <v>1</v>
      </c>
      <c r="FB4" t="s">
        <v>1</v>
      </c>
      <c r="FC4" t="s">
        <v>1</v>
      </c>
      <c r="FD4" t="s">
        <v>1</v>
      </c>
      <c r="FE4" t="s">
        <v>1</v>
      </c>
      <c r="FF4" t="s">
        <v>1</v>
      </c>
      <c r="FG4" t="s">
        <v>1</v>
      </c>
      <c r="FH4" t="s">
        <v>1</v>
      </c>
      <c r="FI4" t="s">
        <v>1</v>
      </c>
      <c r="FJ4" t="s">
        <v>1</v>
      </c>
      <c r="FK4" t="s">
        <v>1</v>
      </c>
      <c r="FL4" t="s">
        <v>1</v>
      </c>
      <c r="FM4" t="s">
        <v>1</v>
      </c>
      <c r="FN4" t="s">
        <v>1</v>
      </c>
      <c r="FO4" t="s">
        <v>1</v>
      </c>
      <c r="FP4" t="s">
        <v>1</v>
      </c>
      <c r="FQ4" t="s">
        <v>1</v>
      </c>
      <c r="FR4" t="s">
        <v>1</v>
      </c>
      <c r="FS4" t="s">
        <v>1</v>
      </c>
      <c r="FT4" t="s">
        <v>1</v>
      </c>
      <c r="FU4" t="s">
        <v>1</v>
      </c>
      <c r="FV4" t="s">
        <v>1</v>
      </c>
      <c r="FW4" t="s">
        <v>1</v>
      </c>
      <c r="FX4" t="s">
        <v>1</v>
      </c>
      <c r="FY4" t="s">
        <v>1</v>
      </c>
      <c r="FZ4" t="s">
        <v>1</v>
      </c>
      <c r="GA4" t="s">
        <v>1</v>
      </c>
      <c r="GB4" t="s">
        <v>1</v>
      </c>
      <c r="GC4" t="s">
        <v>1</v>
      </c>
      <c r="GD4">
        <v>3</v>
      </c>
      <c r="GE4">
        <v>3</v>
      </c>
      <c r="GF4">
        <v>3</v>
      </c>
      <c r="GG4" t="s">
        <v>154</v>
      </c>
      <c r="GH4" t="s">
        <v>259</v>
      </c>
      <c r="GI4">
        <v>1</v>
      </c>
      <c r="GJ4">
        <v>1</v>
      </c>
      <c r="GK4" t="s">
        <v>186</v>
      </c>
      <c r="GL4">
        <v>2007</v>
      </c>
      <c r="GM4" t="s">
        <v>212</v>
      </c>
      <c r="GN4" t="s">
        <v>139</v>
      </c>
      <c r="GO4">
        <v>2.0399999999999998E-2</v>
      </c>
      <c r="GP4" t="s">
        <v>137</v>
      </c>
      <c r="GQ4" t="s">
        <v>213</v>
      </c>
      <c r="GR4" t="s">
        <v>336</v>
      </c>
      <c r="GS4">
        <v>29.648</v>
      </c>
      <c r="GT4" t="s">
        <v>138</v>
      </c>
      <c r="GU4" t="s">
        <v>139</v>
      </c>
      <c r="GV4">
        <v>4.5999999999999999E-3</v>
      </c>
      <c r="GW4" t="s">
        <v>140</v>
      </c>
      <c r="GX4" t="s">
        <v>214</v>
      </c>
      <c r="GY4">
        <v>1.8109999999999999</v>
      </c>
      <c r="GZ4" t="s">
        <v>141</v>
      </c>
      <c r="HA4" t="s">
        <v>139</v>
      </c>
      <c r="HB4">
        <v>5.7999999999999996E-3</v>
      </c>
      <c r="HC4" t="s">
        <v>1</v>
      </c>
      <c r="HD4" t="s">
        <v>1</v>
      </c>
      <c r="HE4" t="s">
        <v>1</v>
      </c>
      <c r="HF4" t="s">
        <v>1</v>
      </c>
      <c r="HG4" t="s">
        <v>1</v>
      </c>
      <c r="HH4" t="s">
        <v>1</v>
      </c>
      <c r="HI4" t="s">
        <v>1</v>
      </c>
      <c r="HJ4" t="s">
        <v>1</v>
      </c>
      <c r="HK4" t="s">
        <v>1</v>
      </c>
      <c r="HL4" t="s">
        <v>329</v>
      </c>
      <c r="HM4" t="s">
        <v>263</v>
      </c>
      <c r="HN4">
        <v>3.4689999999999999</v>
      </c>
      <c r="HO4" t="s">
        <v>142</v>
      </c>
      <c r="HP4" t="s">
        <v>143</v>
      </c>
      <c r="HQ4">
        <v>37.844999999999999</v>
      </c>
      <c r="HR4" t="s">
        <v>144</v>
      </c>
      <c r="HS4" t="s">
        <v>263</v>
      </c>
      <c r="HT4">
        <v>4.0999999999999995E-3</v>
      </c>
    </row>
    <row r="5" spans="1:228" x14ac:dyDescent="0.3">
      <c r="A5">
        <v>4</v>
      </c>
      <c r="B5" t="s">
        <v>128</v>
      </c>
      <c r="C5" t="s">
        <v>190</v>
      </c>
      <c r="D5">
        <v>4</v>
      </c>
      <c r="E5">
        <v>1</v>
      </c>
      <c r="F5" s="9" t="s">
        <v>132</v>
      </c>
      <c r="G5">
        <v>2012</v>
      </c>
      <c r="H5" t="s">
        <v>1</v>
      </c>
      <c r="J5" t="s">
        <v>1</v>
      </c>
      <c r="K5" t="s">
        <v>190</v>
      </c>
      <c r="L5" t="s">
        <v>296</v>
      </c>
      <c r="M5" t="s">
        <v>295</v>
      </c>
      <c r="N5" t="s">
        <v>1</v>
      </c>
      <c r="O5" t="s">
        <v>1</v>
      </c>
      <c r="P5" t="s">
        <v>1</v>
      </c>
      <c r="Q5" t="s">
        <v>1</v>
      </c>
      <c r="R5">
        <v>4</v>
      </c>
      <c r="S5" t="s">
        <v>244</v>
      </c>
      <c r="T5" t="s">
        <v>1</v>
      </c>
      <c r="U5">
        <v>1</v>
      </c>
      <c r="V5" t="s">
        <v>131</v>
      </c>
      <c r="W5" t="s">
        <v>1</v>
      </c>
      <c r="X5" t="s">
        <v>1</v>
      </c>
      <c r="Y5" t="s">
        <v>1</v>
      </c>
      <c r="AF5" t="s">
        <v>1</v>
      </c>
      <c r="AG5" t="s">
        <v>1</v>
      </c>
      <c r="AH5" t="b">
        <v>0</v>
      </c>
      <c r="AI5" t="b">
        <v>0</v>
      </c>
      <c r="AJ5" t="b">
        <v>1</v>
      </c>
      <c r="AK5" t="b">
        <v>1</v>
      </c>
      <c r="AL5" t="b">
        <v>1</v>
      </c>
      <c r="AM5" t="b">
        <v>1</v>
      </c>
      <c r="AN5" t="b">
        <v>1</v>
      </c>
      <c r="AO5" t="b">
        <v>1</v>
      </c>
      <c r="AP5" t="b">
        <v>1</v>
      </c>
      <c r="AQ5" t="b">
        <v>1</v>
      </c>
      <c r="AR5" t="b">
        <v>1</v>
      </c>
      <c r="AS5" t="b">
        <v>1</v>
      </c>
      <c r="AT5" t="b">
        <v>1</v>
      </c>
      <c r="AU5" t="b">
        <v>1</v>
      </c>
      <c r="AV5" t="b">
        <v>1</v>
      </c>
      <c r="AW5" t="b">
        <v>1</v>
      </c>
      <c r="AX5" t="b">
        <v>0</v>
      </c>
      <c r="AY5" t="b">
        <v>0</v>
      </c>
      <c r="AZ5" t="b">
        <v>0</v>
      </c>
      <c r="BA5" t="s">
        <v>254</v>
      </c>
      <c r="BB5">
        <v>60</v>
      </c>
      <c r="BC5" t="s">
        <v>131</v>
      </c>
      <c r="BD5" t="s">
        <v>1</v>
      </c>
      <c r="BE5">
        <v>16</v>
      </c>
      <c r="BF5" t="b">
        <v>1</v>
      </c>
      <c r="BG5" t="s">
        <v>1</v>
      </c>
      <c r="BH5" t="s">
        <v>1</v>
      </c>
      <c r="BI5" t="s">
        <v>1</v>
      </c>
      <c r="BJ5" t="s">
        <v>1</v>
      </c>
      <c r="BK5" t="s">
        <v>1</v>
      </c>
      <c r="BL5" t="s">
        <v>1</v>
      </c>
      <c r="BM5" t="s">
        <v>1</v>
      </c>
      <c r="BN5" t="s">
        <v>1</v>
      </c>
      <c r="BO5" t="s">
        <v>1</v>
      </c>
      <c r="BP5" t="s">
        <v>1</v>
      </c>
      <c r="BQ5" t="s">
        <v>134</v>
      </c>
      <c r="BR5" t="s">
        <v>131</v>
      </c>
      <c r="BS5" t="s">
        <v>1</v>
      </c>
      <c r="BT5">
        <v>490</v>
      </c>
      <c r="BU5" t="s">
        <v>1</v>
      </c>
      <c r="BV5" t="s">
        <v>1</v>
      </c>
      <c r="BW5" t="s">
        <v>151</v>
      </c>
      <c r="BX5" t="s">
        <v>131</v>
      </c>
      <c r="BY5">
        <v>70</v>
      </c>
      <c r="BZ5" t="s">
        <v>1</v>
      </c>
      <c r="CA5" t="s">
        <v>1</v>
      </c>
      <c r="CB5" t="s">
        <v>135</v>
      </c>
      <c r="CC5" t="s">
        <v>237</v>
      </c>
      <c r="CD5">
        <v>340</v>
      </c>
      <c r="CE5" t="s">
        <v>1</v>
      </c>
      <c r="CF5" t="s">
        <v>1</v>
      </c>
      <c r="CG5" t="s">
        <v>1</v>
      </c>
      <c r="CH5" t="s">
        <v>1</v>
      </c>
      <c r="CI5" t="s">
        <v>1</v>
      </c>
      <c r="CJ5" t="s">
        <v>153</v>
      </c>
      <c r="CK5" t="s">
        <v>131</v>
      </c>
      <c r="CL5">
        <v>40</v>
      </c>
      <c r="CM5" t="s">
        <v>1</v>
      </c>
      <c r="CN5" t="s">
        <v>1</v>
      </c>
      <c r="CO5" t="s">
        <v>1</v>
      </c>
      <c r="CP5" t="s">
        <v>1</v>
      </c>
      <c r="CQ5" t="s">
        <v>1</v>
      </c>
      <c r="CR5" t="s">
        <v>1</v>
      </c>
      <c r="CS5" t="s">
        <v>1</v>
      </c>
      <c r="CT5" t="s">
        <v>1</v>
      </c>
      <c r="CU5" t="s">
        <v>1</v>
      </c>
      <c r="CV5" t="s">
        <v>1</v>
      </c>
      <c r="CW5" t="s">
        <v>1</v>
      </c>
      <c r="CX5" t="s">
        <v>1</v>
      </c>
      <c r="CY5" t="s">
        <v>1</v>
      </c>
      <c r="CZ5" t="s">
        <v>1</v>
      </c>
      <c r="DA5" t="s">
        <v>1</v>
      </c>
      <c r="DB5" t="s">
        <v>1</v>
      </c>
      <c r="DC5" t="s">
        <v>1</v>
      </c>
      <c r="DD5" t="s">
        <v>1</v>
      </c>
      <c r="DE5" t="s">
        <v>1</v>
      </c>
      <c r="DF5" t="s">
        <v>1</v>
      </c>
      <c r="DG5" t="s">
        <v>1</v>
      </c>
      <c r="DH5" t="s">
        <v>1</v>
      </c>
      <c r="DI5" t="s">
        <v>1</v>
      </c>
      <c r="DJ5" t="s">
        <v>1</v>
      </c>
      <c r="DK5" t="s">
        <v>1</v>
      </c>
      <c r="DL5" t="s">
        <v>1</v>
      </c>
      <c r="DM5" t="s">
        <v>1</v>
      </c>
      <c r="DN5" t="s">
        <v>1</v>
      </c>
      <c r="DO5" t="s">
        <v>1</v>
      </c>
      <c r="DP5" t="s">
        <v>280</v>
      </c>
      <c r="DQ5">
        <f>1333/3.6</f>
        <v>370.27777777777777</v>
      </c>
      <c r="DR5" t="s">
        <v>345</v>
      </c>
      <c r="DS5">
        <v>100</v>
      </c>
      <c r="DT5" t="s">
        <v>1</v>
      </c>
      <c r="DU5" t="s">
        <v>1</v>
      </c>
      <c r="DV5" t="s">
        <v>1</v>
      </c>
      <c r="DW5" t="s">
        <v>1</v>
      </c>
      <c r="DX5" t="s">
        <v>1</v>
      </c>
      <c r="DY5" t="s">
        <v>1</v>
      </c>
      <c r="DZ5" t="s">
        <v>1</v>
      </c>
      <c r="EA5" t="s">
        <v>1</v>
      </c>
      <c r="EB5" t="s">
        <v>1</v>
      </c>
      <c r="EC5" t="s">
        <v>1</v>
      </c>
      <c r="ED5" t="s">
        <v>259</v>
      </c>
      <c r="EE5">
        <v>1000</v>
      </c>
      <c r="EF5" t="b">
        <v>1</v>
      </c>
      <c r="EG5" t="s">
        <v>165</v>
      </c>
      <c r="EH5">
        <v>24.5</v>
      </c>
      <c r="EI5" t="s">
        <v>278</v>
      </c>
      <c r="EJ5">
        <v>3</v>
      </c>
      <c r="EK5" t="s">
        <v>196</v>
      </c>
      <c r="EL5">
        <v>0.8</v>
      </c>
      <c r="EM5" t="s">
        <v>199</v>
      </c>
      <c r="EN5">
        <f>100-15</f>
        <v>85</v>
      </c>
      <c r="EO5" t="s">
        <v>281</v>
      </c>
      <c r="EP5">
        <f>2750*0.0041858</f>
        <v>11.510949999999999</v>
      </c>
      <c r="EQ5" t="s">
        <v>1</v>
      </c>
      <c r="ER5" t="s">
        <v>1</v>
      </c>
      <c r="ES5" t="s">
        <v>1</v>
      </c>
      <c r="ET5" t="s">
        <v>1</v>
      </c>
      <c r="EU5" t="s">
        <v>1</v>
      </c>
      <c r="EV5" t="s">
        <v>1</v>
      </c>
      <c r="EW5" t="s">
        <v>1</v>
      </c>
      <c r="EX5" t="s">
        <v>1</v>
      </c>
      <c r="EY5" t="s">
        <v>1</v>
      </c>
      <c r="EZ5" t="s">
        <v>1</v>
      </c>
      <c r="FA5" t="s">
        <v>1</v>
      </c>
      <c r="FB5" t="s">
        <v>1</v>
      </c>
      <c r="FC5" t="s">
        <v>1</v>
      </c>
      <c r="FD5" t="s">
        <v>1</v>
      </c>
      <c r="FE5" t="s">
        <v>1</v>
      </c>
      <c r="FF5" t="s">
        <v>1</v>
      </c>
      <c r="FG5" t="s">
        <v>1</v>
      </c>
      <c r="FH5" t="s">
        <v>1</v>
      </c>
      <c r="FI5" t="s">
        <v>1</v>
      </c>
      <c r="FJ5" t="s">
        <v>1</v>
      </c>
      <c r="FK5" t="s">
        <v>1</v>
      </c>
      <c r="FL5" t="s">
        <v>1</v>
      </c>
      <c r="FM5" t="s">
        <v>1</v>
      </c>
      <c r="FN5" t="s">
        <v>1</v>
      </c>
      <c r="FO5" t="s">
        <v>1</v>
      </c>
      <c r="FP5" t="s">
        <v>1</v>
      </c>
      <c r="FQ5" t="s">
        <v>1</v>
      </c>
      <c r="FR5" t="s">
        <v>1</v>
      </c>
      <c r="FS5" t="s">
        <v>1</v>
      </c>
      <c r="FT5" t="s">
        <v>1</v>
      </c>
      <c r="FU5" t="s">
        <v>1</v>
      </c>
      <c r="FV5" t="s">
        <v>1</v>
      </c>
      <c r="FW5" t="s">
        <v>1</v>
      </c>
      <c r="FX5" t="s">
        <v>1</v>
      </c>
      <c r="FY5" t="s">
        <v>1</v>
      </c>
      <c r="FZ5" t="s">
        <v>1</v>
      </c>
      <c r="GA5" t="s">
        <v>1</v>
      </c>
      <c r="GB5" t="s">
        <v>1</v>
      </c>
      <c r="GC5" t="s">
        <v>1</v>
      </c>
      <c r="GD5">
        <v>4</v>
      </c>
      <c r="GE5">
        <v>4</v>
      </c>
      <c r="GF5">
        <v>4</v>
      </c>
      <c r="GG5" t="s">
        <v>131</v>
      </c>
      <c r="GH5" t="s">
        <v>259</v>
      </c>
      <c r="GI5">
        <v>1</v>
      </c>
      <c r="GJ5">
        <v>1</v>
      </c>
      <c r="GK5" t="s">
        <v>186</v>
      </c>
      <c r="GL5">
        <v>2012</v>
      </c>
      <c r="GM5" t="s">
        <v>212</v>
      </c>
      <c r="GN5" t="s">
        <v>139</v>
      </c>
      <c r="GO5">
        <v>1.2699999999999999E-2</v>
      </c>
      <c r="GP5" t="s">
        <v>137</v>
      </c>
      <c r="GQ5" t="s">
        <v>213</v>
      </c>
      <c r="GR5" t="s">
        <v>336</v>
      </c>
      <c r="GS5">
        <v>15.705</v>
      </c>
      <c r="GT5" t="s">
        <v>138</v>
      </c>
      <c r="GU5" t="s">
        <v>139</v>
      </c>
      <c r="GV5">
        <v>2.5999999999999999E-3</v>
      </c>
      <c r="GW5" t="s">
        <v>140</v>
      </c>
      <c r="GX5" t="s">
        <v>214</v>
      </c>
      <c r="GY5">
        <v>1.157</v>
      </c>
      <c r="GZ5" t="s">
        <v>141</v>
      </c>
      <c r="HA5" t="s">
        <v>139</v>
      </c>
      <c r="HB5">
        <v>8.0999999999999996E-3</v>
      </c>
      <c r="HC5" t="s">
        <v>1</v>
      </c>
      <c r="HD5" t="s">
        <v>1</v>
      </c>
      <c r="HE5" t="s">
        <v>1</v>
      </c>
      <c r="HF5" t="s">
        <v>1</v>
      </c>
      <c r="HG5" t="s">
        <v>1</v>
      </c>
      <c r="HH5" t="s">
        <v>1</v>
      </c>
      <c r="HI5" t="s">
        <v>1</v>
      </c>
      <c r="HJ5" t="s">
        <v>1</v>
      </c>
      <c r="HK5" t="s">
        <v>1</v>
      </c>
      <c r="HL5" t="s">
        <v>329</v>
      </c>
      <c r="HM5" t="s">
        <v>263</v>
      </c>
      <c r="HN5">
        <v>4.2389999999999999</v>
      </c>
      <c r="HO5" t="s">
        <v>142</v>
      </c>
      <c r="HP5" t="s">
        <v>143</v>
      </c>
      <c r="HQ5">
        <v>1.8640000000000001</v>
      </c>
      <c r="HR5" t="s">
        <v>144</v>
      </c>
      <c r="HS5" t="s">
        <v>263</v>
      </c>
      <c r="HT5">
        <v>5.4000000000000003E-3</v>
      </c>
    </row>
    <row r="6" spans="1:228" x14ac:dyDescent="0.3">
      <c r="A6">
        <v>5</v>
      </c>
      <c r="B6" t="s">
        <v>128</v>
      </c>
      <c r="C6" t="s">
        <v>191</v>
      </c>
      <c r="D6">
        <v>5</v>
      </c>
      <c r="E6">
        <v>1</v>
      </c>
      <c r="F6" s="9" t="s">
        <v>132</v>
      </c>
      <c r="G6">
        <v>2012</v>
      </c>
      <c r="H6" t="s">
        <v>1</v>
      </c>
      <c r="J6" t="s">
        <v>1</v>
      </c>
      <c r="K6" t="s">
        <v>191</v>
      </c>
      <c r="L6" t="s">
        <v>296</v>
      </c>
      <c r="M6" t="s">
        <v>295</v>
      </c>
      <c r="N6" t="s">
        <v>1</v>
      </c>
      <c r="O6" t="s">
        <v>1</v>
      </c>
      <c r="P6" t="s">
        <v>1</v>
      </c>
      <c r="Q6" t="s">
        <v>1</v>
      </c>
      <c r="R6">
        <v>5</v>
      </c>
      <c r="S6" t="s">
        <v>244</v>
      </c>
      <c r="T6" t="s">
        <v>1</v>
      </c>
      <c r="U6">
        <v>1</v>
      </c>
      <c r="V6" t="s">
        <v>131</v>
      </c>
      <c r="W6" t="s">
        <v>1</v>
      </c>
      <c r="X6" t="s">
        <v>1</v>
      </c>
      <c r="Y6" t="s">
        <v>1</v>
      </c>
      <c r="AF6" t="s">
        <v>1</v>
      </c>
      <c r="AG6" t="s">
        <v>1</v>
      </c>
      <c r="AH6" t="b">
        <v>0</v>
      </c>
      <c r="AI6" t="b">
        <v>0</v>
      </c>
      <c r="AJ6" t="b">
        <v>1</v>
      </c>
      <c r="AK6" t="b">
        <v>1</v>
      </c>
      <c r="AL6" t="b">
        <v>1</v>
      </c>
      <c r="AM6" t="b">
        <v>1</v>
      </c>
      <c r="AN6" t="b">
        <v>1</v>
      </c>
      <c r="AO6" t="b">
        <v>1</v>
      </c>
      <c r="AP6" t="b">
        <v>1</v>
      </c>
      <c r="AQ6" t="b">
        <v>1</v>
      </c>
      <c r="AR6" t="b">
        <v>1</v>
      </c>
      <c r="AS6" t="b">
        <v>1</v>
      </c>
      <c r="AT6" t="b">
        <v>1</v>
      </c>
      <c r="AU6" t="b">
        <v>1</v>
      </c>
      <c r="AV6" t="b">
        <v>1</v>
      </c>
      <c r="AW6" t="b">
        <v>1</v>
      </c>
      <c r="AX6" t="b">
        <v>0</v>
      </c>
      <c r="AY6" t="b">
        <v>0</v>
      </c>
      <c r="AZ6" t="b">
        <v>0</v>
      </c>
      <c r="BA6" t="s">
        <v>145</v>
      </c>
      <c r="BB6">
        <v>5</v>
      </c>
      <c r="BC6" t="s">
        <v>222</v>
      </c>
      <c r="BD6" t="s">
        <v>1</v>
      </c>
      <c r="BE6" t="s">
        <v>1</v>
      </c>
      <c r="BF6" t="s">
        <v>1</v>
      </c>
      <c r="BG6" t="s">
        <v>1</v>
      </c>
      <c r="BH6" t="s">
        <v>1</v>
      </c>
      <c r="BI6" t="s">
        <v>1</v>
      </c>
      <c r="BJ6" t="s">
        <v>1</v>
      </c>
      <c r="BK6" t="s">
        <v>1</v>
      </c>
      <c r="BL6" t="s">
        <v>1</v>
      </c>
      <c r="BM6" t="s">
        <v>1</v>
      </c>
      <c r="BN6" t="s">
        <v>1</v>
      </c>
      <c r="BO6" t="s">
        <v>1</v>
      </c>
      <c r="BP6" t="s">
        <v>1</v>
      </c>
      <c r="BQ6" t="s">
        <v>147</v>
      </c>
      <c r="BR6" t="s">
        <v>131</v>
      </c>
      <c r="BS6" t="s">
        <v>1</v>
      </c>
      <c r="BT6">
        <v>15</v>
      </c>
      <c r="BU6" t="s">
        <v>1</v>
      </c>
      <c r="BV6" t="s">
        <v>1</v>
      </c>
      <c r="BW6" t="s">
        <v>134</v>
      </c>
      <c r="BX6" t="s">
        <v>237</v>
      </c>
      <c r="BY6">
        <v>150</v>
      </c>
      <c r="BZ6" t="s">
        <v>1</v>
      </c>
      <c r="CA6" t="s">
        <v>1</v>
      </c>
      <c r="CB6" t="s">
        <v>149</v>
      </c>
      <c r="CC6" t="s">
        <v>131</v>
      </c>
      <c r="CD6">
        <v>100</v>
      </c>
      <c r="CE6" t="s">
        <v>1</v>
      </c>
      <c r="CF6" t="s">
        <v>1</v>
      </c>
      <c r="CG6" t="s">
        <v>1</v>
      </c>
      <c r="CH6" t="s">
        <v>1</v>
      </c>
      <c r="CI6" t="s">
        <v>1</v>
      </c>
      <c r="CJ6" t="s">
        <v>158</v>
      </c>
      <c r="CK6" t="s">
        <v>131</v>
      </c>
      <c r="CL6">
        <v>25</v>
      </c>
      <c r="CM6" t="s">
        <v>1</v>
      </c>
      <c r="CN6" t="s">
        <v>1</v>
      </c>
      <c r="CO6" t="s">
        <v>159</v>
      </c>
      <c r="CP6" t="s">
        <v>131</v>
      </c>
      <c r="CQ6">
        <v>350</v>
      </c>
      <c r="CR6" t="s">
        <v>135</v>
      </c>
      <c r="CS6" t="s">
        <v>237</v>
      </c>
      <c r="CT6">
        <v>250</v>
      </c>
      <c r="CU6" t="s">
        <v>153</v>
      </c>
      <c r="CV6" t="s">
        <v>131</v>
      </c>
      <c r="CW6">
        <v>5</v>
      </c>
      <c r="CX6" t="s">
        <v>160</v>
      </c>
      <c r="CY6" t="s">
        <v>222</v>
      </c>
      <c r="CZ6">
        <v>100</v>
      </c>
      <c r="DA6" t="s">
        <v>1</v>
      </c>
      <c r="DB6" t="s">
        <v>1</v>
      </c>
      <c r="DC6" t="s">
        <v>1</v>
      </c>
      <c r="DD6" t="s">
        <v>1</v>
      </c>
      <c r="DE6" t="s">
        <v>1</v>
      </c>
      <c r="DF6" t="s">
        <v>1</v>
      </c>
      <c r="DG6" t="s">
        <v>1</v>
      </c>
      <c r="DH6" t="s">
        <v>1</v>
      </c>
      <c r="DI6" t="s">
        <v>1</v>
      </c>
      <c r="DJ6" t="s">
        <v>1</v>
      </c>
      <c r="DK6" t="s">
        <v>1</v>
      </c>
      <c r="DL6" t="s">
        <v>1</v>
      </c>
      <c r="DM6" t="s">
        <v>1</v>
      </c>
      <c r="DN6" t="s">
        <v>1</v>
      </c>
      <c r="DO6" t="s">
        <v>1</v>
      </c>
      <c r="DP6" t="s">
        <v>280</v>
      </c>
      <c r="DQ6">
        <f>682/3.6</f>
        <v>189.44444444444443</v>
      </c>
      <c r="DR6" t="s">
        <v>345</v>
      </c>
      <c r="DS6">
        <v>100</v>
      </c>
      <c r="DT6" t="s">
        <v>1</v>
      </c>
      <c r="DU6" t="s">
        <v>1</v>
      </c>
      <c r="DV6" t="s">
        <v>1</v>
      </c>
      <c r="DW6" t="s">
        <v>1</v>
      </c>
      <c r="DX6" t="s">
        <v>1</v>
      </c>
      <c r="DY6" t="s">
        <v>1</v>
      </c>
      <c r="DZ6" t="s">
        <v>1</v>
      </c>
      <c r="EA6" t="s">
        <v>1</v>
      </c>
      <c r="EB6" t="s">
        <v>1</v>
      </c>
      <c r="EC6" t="s">
        <v>1</v>
      </c>
      <c r="ED6" t="s">
        <v>259</v>
      </c>
      <c r="EE6">
        <v>1000</v>
      </c>
      <c r="EF6" t="b">
        <v>1</v>
      </c>
      <c r="EG6" t="s">
        <v>165</v>
      </c>
      <c r="EH6">
        <v>24</v>
      </c>
      <c r="EI6" t="s">
        <v>278</v>
      </c>
      <c r="EJ6">
        <v>6</v>
      </c>
      <c r="EK6" t="s">
        <v>196</v>
      </c>
      <c r="EL6">
        <v>0.8</v>
      </c>
      <c r="EM6" t="s">
        <v>199</v>
      </c>
      <c r="EN6">
        <f>100-11</f>
        <v>89</v>
      </c>
      <c r="EO6" t="s">
        <v>281</v>
      </c>
      <c r="EP6">
        <f>2550*0.0041858</f>
        <v>10.67379</v>
      </c>
      <c r="EQ6" t="s">
        <v>1</v>
      </c>
      <c r="ER6" t="s">
        <v>1</v>
      </c>
      <c r="ES6" t="s">
        <v>1</v>
      </c>
      <c r="ET6" t="s">
        <v>1</v>
      </c>
      <c r="EU6" t="s">
        <v>1</v>
      </c>
      <c r="EV6" t="s">
        <v>1</v>
      </c>
      <c r="EW6" t="s">
        <v>1</v>
      </c>
      <c r="EX6" t="s">
        <v>1</v>
      </c>
      <c r="EY6" t="s">
        <v>1</v>
      </c>
      <c r="EZ6" t="s">
        <v>1</v>
      </c>
      <c r="FA6" t="s">
        <v>1</v>
      </c>
      <c r="FB6" t="s">
        <v>1</v>
      </c>
      <c r="FC6" t="s">
        <v>1</v>
      </c>
      <c r="FD6" t="s">
        <v>1</v>
      </c>
      <c r="FE6" t="s">
        <v>1</v>
      </c>
      <c r="FF6" t="s">
        <v>1</v>
      </c>
      <c r="FG6" t="s">
        <v>1</v>
      </c>
      <c r="FH6" t="s">
        <v>1</v>
      </c>
      <c r="FI6" t="s">
        <v>1</v>
      </c>
      <c r="FJ6" t="s">
        <v>1</v>
      </c>
      <c r="FK6" t="s">
        <v>1</v>
      </c>
      <c r="FL6" t="s">
        <v>1</v>
      </c>
      <c r="FM6" t="s">
        <v>1</v>
      </c>
      <c r="FN6" t="s">
        <v>1</v>
      </c>
      <c r="FO6" t="s">
        <v>1</v>
      </c>
      <c r="FP6" t="s">
        <v>1</v>
      </c>
      <c r="FQ6" t="s">
        <v>1</v>
      </c>
      <c r="FR6" t="s">
        <v>1</v>
      </c>
      <c r="FS6" t="s">
        <v>1</v>
      </c>
      <c r="FT6" t="s">
        <v>1</v>
      </c>
      <c r="FU6" t="s">
        <v>1</v>
      </c>
      <c r="FV6" t="s">
        <v>1</v>
      </c>
      <c r="FW6" t="s">
        <v>1</v>
      </c>
      <c r="FX6" t="s">
        <v>1</v>
      </c>
      <c r="FY6" t="s">
        <v>1</v>
      </c>
      <c r="FZ6" t="s">
        <v>1</v>
      </c>
      <c r="GA6" t="s">
        <v>1</v>
      </c>
      <c r="GB6" t="s">
        <v>1</v>
      </c>
      <c r="GC6" t="s">
        <v>1</v>
      </c>
      <c r="GD6">
        <v>5</v>
      </c>
      <c r="GE6">
        <v>5</v>
      </c>
      <c r="GF6">
        <v>5</v>
      </c>
      <c r="GG6" t="s">
        <v>131</v>
      </c>
      <c r="GH6" t="s">
        <v>259</v>
      </c>
      <c r="GI6">
        <v>1</v>
      </c>
      <c r="GJ6">
        <v>1</v>
      </c>
      <c r="GK6" t="s">
        <v>186</v>
      </c>
      <c r="GL6">
        <v>2012</v>
      </c>
      <c r="GM6" t="s">
        <v>212</v>
      </c>
      <c r="GN6" t="s">
        <v>139</v>
      </c>
      <c r="GO6">
        <v>1.34E-2</v>
      </c>
      <c r="GP6" t="s">
        <v>137</v>
      </c>
      <c r="GQ6" t="s">
        <v>213</v>
      </c>
      <c r="GR6" t="s">
        <v>336</v>
      </c>
      <c r="GS6">
        <v>19.196999999999999</v>
      </c>
      <c r="GT6" t="s">
        <v>138</v>
      </c>
      <c r="GU6" t="s">
        <v>139</v>
      </c>
      <c r="GV6">
        <v>3.7000000000000002E-3</v>
      </c>
      <c r="GW6" t="s">
        <v>140</v>
      </c>
      <c r="GX6" t="s">
        <v>214</v>
      </c>
      <c r="GY6">
        <v>1.514</v>
      </c>
      <c r="GZ6" t="s">
        <v>141</v>
      </c>
      <c r="HA6" t="s">
        <v>139</v>
      </c>
      <c r="HB6">
        <v>4.5999999999999999E-3</v>
      </c>
      <c r="HC6" t="s">
        <v>1</v>
      </c>
      <c r="HD6" t="s">
        <v>1</v>
      </c>
      <c r="HE6" t="s">
        <v>1</v>
      </c>
      <c r="HF6" t="s">
        <v>1</v>
      </c>
      <c r="HG6" t="s">
        <v>1</v>
      </c>
      <c r="HH6" t="s">
        <v>1</v>
      </c>
      <c r="HI6" t="s">
        <v>1</v>
      </c>
      <c r="HJ6" t="s">
        <v>1</v>
      </c>
      <c r="HK6" t="s">
        <v>1</v>
      </c>
      <c r="HL6" t="s">
        <v>329</v>
      </c>
      <c r="HM6" t="s">
        <v>263</v>
      </c>
      <c r="HN6">
        <v>2.798</v>
      </c>
      <c r="HO6" t="s">
        <v>142</v>
      </c>
      <c r="HP6" t="s">
        <v>143</v>
      </c>
      <c r="HQ6">
        <v>4.367</v>
      </c>
      <c r="HR6" t="s">
        <v>144</v>
      </c>
      <c r="HS6" t="s">
        <v>263</v>
      </c>
      <c r="HT6">
        <v>0.35810000000000003</v>
      </c>
    </row>
    <row r="7" spans="1:228" x14ac:dyDescent="0.3">
      <c r="A7">
        <v>6</v>
      </c>
      <c r="B7" t="s">
        <v>128</v>
      </c>
      <c r="C7" t="s">
        <v>192</v>
      </c>
      <c r="D7">
        <v>6</v>
      </c>
      <c r="E7">
        <v>1</v>
      </c>
      <c r="F7" s="9" t="s">
        <v>132</v>
      </c>
      <c r="G7">
        <v>2012</v>
      </c>
      <c r="H7" t="s">
        <v>1</v>
      </c>
      <c r="J7" t="s">
        <v>1</v>
      </c>
      <c r="K7" t="s">
        <v>192</v>
      </c>
      <c r="L7" t="s">
        <v>296</v>
      </c>
      <c r="M7" t="s">
        <v>295</v>
      </c>
      <c r="N7" t="s">
        <v>1</v>
      </c>
      <c r="O7" t="s">
        <v>1</v>
      </c>
      <c r="P7" t="s">
        <v>1</v>
      </c>
      <c r="Q7" t="s">
        <v>1</v>
      </c>
      <c r="R7">
        <v>6</v>
      </c>
      <c r="S7" t="s">
        <v>244</v>
      </c>
      <c r="T7" t="s">
        <v>1</v>
      </c>
      <c r="U7">
        <v>1</v>
      </c>
      <c r="V7" t="s">
        <v>131</v>
      </c>
      <c r="W7" t="s">
        <v>1</v>
      </c>
      <c r="X7" t="s">
        <v>1</v>
      </c>
      <c r="Y7" t="s">
        <v>1</v>
      </c>
      <c r="AF7" t="s">
        <v>1</v>
      </c>
      <c r="AG7" t="s">
        <v>1</v>
      </c>
      <c r="AH7" t="b">
        <v>0</v>
      </c>
      <c r="AI7" t="b">
        <v>0</v>
      </c>
      <c r="AJ7" t="b">
        <v>1</v>
      </c>
      <c r="AK7" t="b">
        <v>1</v>
      </c>
      <c r="AL7" t="b">
        <v>1</v>
      </c>
      <c r="AM7" t="b">
        <v>1</v>
      </c>
      <c r="AN7" t="b">
        <v>1</v>
      </c>
      <c r="AO7" t="b">
        <v>1</v>
      </c>
      <c r="AP7" t="b">
        <v>1</v>
      </c>
      <c r="AQ7" t="b">
        <v>1</v>
      </c>
      <c r="AR7" t="b">
        <v>1</v>
      </c>
      <c r="AS7" t="b">
        <v>1</v>
      </c>
      <c r="AT7" t="b">
        <v>1</v>
      </c>
      <c r="AU7" t="b">
        <v>1</v>
      </c>
      <c r="AV7" t="b">
        <v>1</v>
      </c>
      <c r="AW7" t="b">
        <v>1</v>
      </c>
      <c r="AX7" t="b">
        <v>0</v>
      </c>
      <c r="AY7" t="b">
        <v>0</v>
      </c>
      <c r="AZ7" t="b">
        <v>0</v>
      </c>
      <c r="BA7" t="s">
        <v>147</v>
      </c>
      <c r="BB7">
        <v>5</v>
      </c>
      <c r="BC7" t="s">
        <v>131</v>
      </c>
      <c r="BD7" t="s">
        <v>1</v>
      </c>
      <c r="BE7" t="s">
        <v>1</v>
      </c>
      <c r="BF7" t="s">
        <v>1</v>
      </c>
      <c r="BG7" t="s">
        <v>1</v>
      </c>
      <c r="BH7" t="s">
        <v>1</v>
      </c>
      <c r="BI7" t="s">
        <v>1</v>
      </c>
      <c r="BJ7" t="s">
        <v>1</v>
      </c>
      <c r="BK7" t="s">
        <v>1</v>
      </c>
      <c r="BL7" t="s">
        <v>1</v>
      </c>
      <c r="BM7" t="s">
        <v>1</v>
      </c>
      <c r="BN7" t="s">
        <v>1</v>
      </c>
      <c r="BO7" t="s">
        <v>1</v>
      </c>
      <c r="BP7" t="s">
        <v>1</v>
      </c>
      <c r="BQ7" t="s">
        <v>133</v>
      </c>
      <c r="BR7" t="s">
        <v>131</v>
      </c>
      <c r="BS7" t="s">
        <v>1</v>
      </c>
      <c r="BT7">
        <v>3</v>
      </c>
      <c r="BU7">
        <v>17</v>
      </c>
      <c r="BV7" t="b">
        <v>1</v>
      </c>
      <c r="BW7" t="s">
        <v>254</v>
      </c>
      <c r="BX7" t="s">
        <v>131</v>
      </c>
      <c r="BY7">
        <v>100</v>
      </c>
      <c r="BZ7">
        <v>16</v>
      </c>
      <c r="CA7" t="b">
        <v>1</v>
      </c>
      <c r="CB7" t="s">
        <v>134</v>
      </c>
      <c r="CC7" t="s">
        <v>131</v>
      </c>
      <c r="CD7">
        <v>89</v>
      </c>
      <c r="CE7" t="s">
        <v>1</v>
      </c>
      <c r="CF7" t="s">
        <v>1</v>
      </c>
      <c r="CG7" t="s">
        <v>1</v>
      </c>
      <c r="CH7" t="s">
        <v>1</v>
      </c>
      <c r="CI7" t="s">
        <v>1</v>
      </c>
      <c r="CJ7" t="s">
        <v>135</v>
      </c>
      <c r="CK7" t="s">
        <v>222</v>
      </c>
      <c r="CL7">
        <v>322</v>
      </c>
      <c r="CM7" t="s">
        <v>1</v>
      </c>
      <c r="CN7" t="s">
        <v>1</v>
      </c>
      <c r="CO7" t="s">
        <v>153</v>
      </c>
      <c r="CP7" t="s">
        <v>131</v>
      </c>
      <c r="CQ7">
        <v>9</v>
      </c>
      <c r="CR7" t="s">
        <v>136</v>
      </c>
      <c r="CS7" t="s">
        <v>131</v>
      </c>
      <c r="CT7">
        <v>360</v>
      </c>
      <c r="CU7" t="s">
        <v>160</v>
      </c>
      <c r="CV7" t="s">
        <v>131</v>
      </c>
      <c r="CW7">
        <v>113</v>
      </c>
      <c r="CX7" t="s">
        <v>1</v>
      </c>
      <c r="CY7" t="s">
        <v>1</v>
      </c>
      <c r="CZ7" t="s">
        <v>1</v>
      </c>
      <c r="DA7" t="s">
        <v>1</v>
      </c>
      <c r="DB7" t="s">
        <v>1</v>
      </c>
      <c r="DC7" t="s">
        <v>1</v>
      </c>
      <c r="DD7" t="s">
        <v>1</v>
      </c>
      <c r="DE7" t="s">
        <v>1</v>
      </c>
      <c r="DF7" t="s">
        <v>1</v>
      </c>
      <c r="DG7" t="s">
        <v>1</v>
      </c>
      <c r="DH7" t="s">
        <v>1</v>
      </c>
      <c r="DI7" t="s">
        <v>1</v>
      </c>
      <c r="DJ7" t="s">
        <v>1</v>
      </c>
      <c r="DK7" t="s">
        <v>1</v>
      </c>
      <c r="DL7" t="s">
        <v>1</v>
      </c>
      <c r="DM7" t="s">
        <v>1</v>
      </c>
      <c r="DN7" t="s">
        <v>1</v>
      </c>
      <c r="DO7" t="s">
        <v>1</v>
      </c>
      <c r="DP7" t="s">
        <v>280</v>
      </c>
      <c r="DQ7">
        <f>1333/3.6</f>
        <v>370.27777777777777</v>
      </c>
      <c r="DR7" t="s">
        <v>345</v>
      </c>
      <c r="DS7">
        <v>100</v>
      </c>
      <c r="DT7" t="s">
        <v>1</v>
      </c>
      <c r="DU7" t="s">
        <v>1</v>
      </c>
      <c r="DV7" t="s">
        <v>1</v>
      </c>
      <c r="DW7" t="s">
        <v>1</v>
      </c>
      <c r="DX7" t="s">
        <v>1</v>
      </c>
      <c r="DY7" t="s">
        <v>1</v>
      </c>
      <c r="DZ7" t="s">
        <v>1</v>
      </c>
      <c r="EA7" t="s">
        <v>1</v>
      </c>
      <c r="EB7" t="s">
        <v>1</v>
      </c>
      <c r="EC7" t="s">
        <v>1</v>
      </c>
      <c r="ED7" t="s">
        <v>259</v>
      </c>
      <c r="EE7">
        <v>1000</v>
      </c>
      <c r="EF7" t="b">
        <v>1</v>
      </c>
      <c r="EG7" t="s">
        <v>165</v>
      </c>
      <c r="EH7">
        <v>30</v>
      </c>
      <c r="EI7" t="s">
        <v>278</v>
      </c>
      <c r="EJ7">
        <v>5.3</v>
      </c>
      <c r="EK7" t="s">
        <v>196</v>
      </c>
      <c r="EL7">
        <v>0.9</v>
      </c>
      <c r="EM7" t="s">
        <v>199</v>
      </c>
      <c r="EN7">
        <f>100-15</f>
        <v>85</v>
      </c>
      <c r="EO7" t="s">
        <v>281</v>
      </c>
      <c r="EP7">
        <f>2700*0.0041858</f>
        <v>11.30166</v>
      </c>
      <c r="EQ7" t="s">
        <v>1</v>
      </c>
      <c r="ER7" t="s">
        <v>1</v>
      </c>
      <c r="ES7" t="s">
        <v>1</v>
      </c>
      <c r="ET7" t="s">
        <v>1</v>
      </c>
      <c r="EU7" t="s">
        <v>1</v>
      </c>
      <c r="EV7" t="s">
        <v>1</v>
      </c>
      <c r="EW7" t="s">
        <v>1</v>
      </c>
      <c r="EX7" t="s">
        <v>1</v>
      </c>
      <c r="EY7" t="s">
        <v>1</v>
      </c>
      <c r="EZ7" t="s">
        <v>1</v>
      </c>
      <c r="FA7" t="s">
        <v>1</v>
      </c>
      <c r="FB7" t="s">
        <v>1</v>
      </c>
      <c r="FC7" t="s">
        <v>1</v>
      </c>
      <c r="FD7" t="s">
        <v>1</v>
      </c>
      <c r="FE7" t="s">
        <v>1</v>
      </c>
      <c r="FF7" t="s">
        <v>1</v>
      </c>
      <c r="FG7" t="s">
        <v>1</v>
      </c>
      <c r="FH7" t="s">
        <v>1</v>
      </c>
      <c r="FI7" t="s">
        <v>1</v>
      </c>
      <c r="FJ7" t="s">
        <v>1</v>
      </c>
      <c r="FK7" t="s">
        <v>1</v>
      </c>
      <c r="FL7" t="s">
        <v>1</v>
      </c>
      <c r="FM7" t="s">
        <v>1</v>
      </c>
      <c r="FN7" t="s">
        <v>1</v>
      </c>
      <c r="FO7" t="s">
        <v>1</v>
      </c>
      <c r="FP7" t="s">
        <v>1</v>
      </c>
      <c r="FQ7" t="s">
        <v>1</v>
      </c>
      <c r="FR7" t="s">
        <v>1</v>
      </c>
      <c r="FS7" t="s">
        <v>1</v>
      </c>
      <c r="FT7" t="s">
        <v>1</v>
      </c>
      <c r="FU7" t="s">
        <v>1</v>
      </c>
      <c r="FV7" t="s">
        <v>1</v>
      </c>
      <c r="FW7" t="s">
        <v>1</v>
      </c>
      <c r="FX7" t="s">
        <v>1</v>
      </c>
      <c r="FY7" t="s">
        <v>1</v>
      </c>
      <c r="FZ7" t="s">
        <v>1</v>
      </c>
      <c r="GA7" t="s">
        <v>1</v>
      </c>
      <c r="GB7" t="s">
        <v>1</v>
      </c>
      <c r="GC7" t="s">
        <v>1</v>
      </c>
      <c r="GD7">
        <v>6</v>
      </c>
      <c r="GE7">
        <v>6</v>
      </c>
      <c r="GF7">
        <v>6</v>
      </c>
      <c r="GG7" t="s">
        <v>131</v>
      </c>
      <c r="GH7" t="s">
        <v>259</v>
      </c>
      <c r="GI7">
        <v>1</v>
      </c>
      <c r="GJ7">
        <v>1</v>
      </c>
      <c r="GK7" t="s">
        <v>186</v>
      </c>
      <c r="GL7">
        <v>2012</v>
      </c>
      <c r="GM7" t="s">
        <v>212</v>
      </c>
      <c r="GN7" t="s">
        <v>139</v>
      </c>
      <c r="GO7">
        <v>9.5999999999999992E-3</v>
      </c>
      <c r="GP7" t="s">
        <v>137</v>
      </c>
      <c r="GQ7" t="s">
        <v>213</v>
      </c>
      <c r="GR7" t="s">
        <v>336</v>
      </c>
      <c r="GS7">
        <v>10.487</v>
      </c>
      <c r="GT7" t="s">
        <v>138</v>
      </c>
      <c r="GU7" t="s">
        <v>139</v>
      </c>
      <c r="GV7">
        <v>2.5999999999999999E-3</v>
      </c>
      <c r="GW7" t="s">
        <v>140</v>
      </c>
      <c r="GX7" t="s">
        <v>214</v>
      </c>
      <c r="GY7">
        <v>0.83499999999999996</v>
      </c>
      <c r="GZ7" t="s">
        <v>141</v>
      </c>
      <c r="HA7" t="s">
        <v>139</v>
      </c>
      <c r="HB7">
        <v>4.4000000000000003E-3</v>
      </c>
      <c r="HC7" t="s">
        <v>1</v>
      </c>
      <c r="HD7" t="s">
        <v>1</v>
      </c>
      <c r="HE7" t="s">
        <v>1</v>
      </c>
      <c r="HF7" t="s">
        <v>1</v>
      </c>
      <c r="HG7" t="s">
        <v>1</v>
      </c>
      <c r="HH7" t="s">
        <v>1</v>
      </c>
      <c r="HI7" t="s">
        <v>1</v>
      </c>
      <c r="HJ7" t="s">
        <v>1</v>
      </c>
      <c r="HK7" t="s">
        <v>1</v>
      </c>
      <c r="HL7" t="s">
        <v>329</v>
      </c>
      <c r="HM7" t="s">
        <v>263</v>
      </c>
      <c r="HN7">
        <v>8.3689999999999998</v>
      </c>
      <c r="HO7" t="s">
        <v>142</v>
      </c>
      <c r="HP7" t="s">
        <v>143</v>
      </c>
      <c r="HQ7">
        <v>3.3250000000000002</v>
      </c>
      <c r="HR7" t="s">
        <v>144</v>
      </c>
      <c r="HS7" t="s">
        <v>263</v>
      </c>
      <c r="HT7">
        <v>3.2000000000000002E-3</v>
      </c>
    </row>
    <row r="8" spans="1:228" x14ac:dyDescent="0.3">
      <c r="A8">
        <v>7</v>
      </c>
      <c r="B8" t="s">
        <v>128</v>
      </c>
      <c r="C8" t="s">
        <v>193</v>
      </c>
      <c r="D8">
        <v>7</v>
      </c>
      <c r="E8">
        <v>1</v>
      </c>
      <c r="F8" s="9" t="s">
        <v>132</v>
      </c>
      <c r="G8">
        <v>2012</v>
      </c>
      <c r="H8" t="s">
        <v>1</v>
      </c>
      <c r="J8" t="s">
        <v>1</v>
      </c>
      <c r="K8" t="s">
        <v>193</v>
      </c>
      <c r="L8" t="s">
        <v>296</v>
      </c>
      <c r="M8" t="s">
        <v>295</v>
      </c>
      <c r="N8" t="s">
        <v>1</v>
      </c>
      <c r="O8" t="s">
        <v>1</v>
      </c>
      <c r="P8" t="s">
        <v>1</v>
      </c>
      <c r="Q8" t="s">
        <v>1</v>
      </c>
      <c r="R8">
        <v>7</v>
      </c>
      <c r="S8" t="s">
        <v>244</v>
      </c>
      <c r="T8" t="s">
        <v>1</v>
      </c>
      <c r="U8">
        <v>1</v>
      </c>
      <c r="V8" t="s">
        <v>131</v>
      </c>
      <c r="W8" t="s">
        <v>1</v>
      </c>
      <c r="X8" t="s">
        <v>1</v>
      </c>
      <c r="Y8" t="s">
        <v>1</v>
      </c>
      <c r="AF8" t="s">
        <v>1</v>
      </c>
      <c r="AG8" t="s">
        <v>1</v>
      </c>
      <c r="AH8" t="b">
        <v>0</v>
      </c>
      <c r="AI8" t="b">
        <v>0</v>
      </c>
      <c r="AJ8" t="b">
        <v>1</v>
      </c>
      <c r="AK8" t="b">
        <v>1</v>
      </c>
      <c r="AL8" t="b">
        <v>1</v>
      </c>
      <c r="AM8" t="b">
        <v>1</v>
      </c>
      <c r="AN8" t="b">
        <v>1</v>
      </c>
      <c r="AO8" t="b">
        <v>1</v>
      </c>
      <c r="AP8" t="b">
        <v>1</v>
      </c>
      <c r="AQ8" t="b">
        <v>1</v>
      </c>
      <c r="AR8" t="b">
        <v>1</v>
      </c>
      <c r="AS8" t="b">
        <v>1</v>
      </c>
      <c r="AT8" t="b">
        <v>1</v>
      </c>
      <c r="AU8" t="b">
        <v>1</v>
      </c>
      <c r="AV8" t="b">
        <v>1</v>
      </c>
      <c r="AW8" t="b">
        <v>1</v>
      </c>
      <c r="AX8" t="b">
        <v>0</v>
      </c>
      <c r="AY8" t="b">
        <v>0</v>
      </c>
      <c r="AZ8" t="b">
        <v>0</v>
      </c>
      <c r="BA8" t="s">
        <v>145</v>
      </c>
      <c r="BB8">
        <v>5</v>
      </c>
      <c r="BC8" t="s">
        <v>222</v>
      </c>
      <c r="BD8" t="s">
        <v>1</v>
      </c>
      <c r="BE8" t="s">
        <v>1</v>
      </c>
      <c r="BF8" t="s">
        <v>1</v>
      </c>
      <c r="BG8" t="s">
        <v>1</v>
      </c>
      <c r="BH8" t="s">
        <v>1</v>
      </c>
      <c r="BI8" t="s">
        <v>1</v>
      </c>
      <c r="BJ8" t="s">
        <v>1</v>
      </c>
      <c r="BK8" t="s">
        <v>1</v>
      </c>
      <c r="BL8" t="s">
        <v>1</v>
      </c>
      <c r="BM8" t="s">
        <v>1</v>
      </c>
      <c r="BN8" t="s">
        <v>1</v>
      </c>
      <c r="BO8" t="s">
        <v>1</v>
      </c>
      <c r="BP8" t="s">
        <v>1</v>
      </c>
      <c r="BQ8" t="s">
        <v>146</v>
      </c>
      <c r="BR8" t="s">
        <v>131</v>
      </c>
      <c r="BS8" t="s">
        <v>223</v>
      </c>
      <c r="BT8">
        <v>50</v>
      </c>
      <c r="BU8" t="s">
        <v>1</v>
      </c>
      <c r="BV8" t="s">
        <v>1</v>
      </c>
      <c r="BW8" t="s">
        <v>147</v>
      </c>
      <c r="BX8" t="s">
        <v>131</v>
      </c>
      <c r="BY8">
        <v>20</v>
      </c>
      <c r="BZ8" t="s">
        <v>1</v>
      </c>
      <c r="CA8" t="s">
        <v>1</v>
      </c>
      <c r="CB8" t="s">
        <v>133</v>
      </c>
      <c r="CC8" t="s">
        <v>131</v>
      </c>
      <c r="CD8">
        <v>10</v>
      </c>
      <c r="CE8" t="s">
        <v>1</v>
      </c>
      <c r="CF8" t="s">
        <v>1</v>
      </c>
      <c r="CG8">
        <v>17</v>
      </c>
      <c r="CH8" t="b">
        <v>1</v>
      </c>
      <c r="CI8" t="s">
        <v>1</v>
      </c>
      <c r="CJ8" t="s">
        <v>254</v>
      </c>
      <c r="CK8" t="s">
        <v>131</v>
      </c>
      <c r="CL8">
        <v>40</v>
      </c>
      <c r="CM8">
        <v>16</v>
      </c>
      <c r="CN8" t="b">
        <v>1</v>
      </c>
      <c r="CO8" t="s">
        <v>134</v>
      </c>
      <c r="CP8" t="s">
        <v>237</v>
      </c>
      <c r="CQ8">
        <v>240</v>
      </c>
      <c r="CR8" t="s">
        <v>149</v>
      </c>
      <c r="CS8" t="s">
        <v>131</v>
      </c>
      <c r="CT8">
        <v>100</v>
      </c>
      <c r="CU8" t="s">
        <v>158</v>
      </c>
      <c r="CV8" t="s">
        <v>131</v>
      </c>
      <c r="CW8">
        <v>15</v>
      </c>
      <c r="CX8" t="s">
        <v>151</v>
      </c>
      <c r="CY8" t="s">
        <v>131</v>
      </c>
      <c r="CZ8">
        <v>100</v>
      </c>
      <c r="DA8" t="s">
        <v>159</v>
      </c>
      <c r="DB8" t="s">
        <v>131</v>
      </c>
      <c r="DC8">
        <v>200</v>
      </c>
      <c r="DD8" t="s">
        <v>152</v>
      </c>
      <c r="DE8" t="s">
        <v>237</v>
      </c>
      <c r="DF8">
        <v>5</v>
      </c>
      <c r="DG8" t="s">
        <v>135</v>
      </c>
      <c r="DH8" t="s">
        <v>237</v>
      </c>
      <c r="DI8">
        <v>110</v>
      </c>
      <c r="DJ8" t="s">
        <v>153</v>
      </c>
      <c r="DK8" t="s">
        <v>131</v>
      </c>
      <c r="DL8">
        <v>5</v>
      </c>
      <c r="DM8" t="s">
        <v>160</v>
      </c>
      <c r="DN8" t="s">
        <v>222</v>
      </c>
      <c r="DO8">
        <v>100</v>
      </c>
      <c r="DP8" t="s">
        <v>280</v>
      </c>
      <c r="DQ8">
        <f>682/3.6</f>
        <v>189.44444444444443</v>
      </c>
      <c r="DR8" t="s">
        <v>345</v>
      </c>
      <c r="DS8">
        <v>100</v>
      </c>
      <c r="DT8" t="s">
        <v>1</v>
      </c>
      <c r="DU8" t="s">
        <v>1</v>
      </c>
      <c r="DV8" t="s">
        <v>1</v>
      </c>
      <c r="DW8" t="s">
        <v>1</v>
      </c>
      <c r="DX8" t="s">
        <v>1</v>
      </c>
      <c r="DY8" t="s">
        <v>1</v>
      </c>
      <c r="DZ8" t="s">
        <v>1</v>
      </c>
      <c r="EA8" t="s">
        <v>1</v>
      </c>
      <c r="EB8" t="s">
        <v>1</v>
      </c>
      <c r="EC8" t="s">
        <v>1</v>
      </c>
      <c r="ED8" t="s">
        <v>259</v>
      </c>
      <c r="EE8">
        <v>1000</v>
      </c>
      <c r="EF8" t="b">
        <v>1</v>
      </c>
      <c r="EG8" t="s">
        <v>165</v>
      </c>
      <c r="EH8">
        <v>26</v>
      </c>
      <c r="EI8" t="s">
        <v>278</v>
      </c>
      <c r="EJ8">
        <v>6</v>
      </c>
      <c r="EK8" t="s">
        <v>196</v>
      </c>
      <c r="EL8">
        <v>0.8</v>
      </c>
      <c r="EM8" t="s">
        <v>199</v>
      </c>
      <c r="EN8">
        <f>100-11</f>
        <v>89</v>
      </c>
      <c r="EO8" t="s">
        <v>281</v>
      </c>
      <c r="EP8">
        <f t="shared" ref="EP8" si="0">2700*0.0041858</f>
        <v>11.30166</v>
      </c>
      <c r="EQ8" t="s">
        <v>1</v>
      </c>
      <c r="ER8" t="s">
        <v>1</v>
      </c>
      <c r="ES8" t="s">
        <v>1</v>
      </c>
      <c r="ET8" t="s">
        <v>1</v>
      </c>
      <c r="EU8" t="s">
        <v>1</v>
      </c>
      <c r="EV8" t="s">
        <v>1</v>
      </c>
      <c r="EW8" t="s">
        <v>1</v>
      </c>
      <c r="EX8" t="s">
        <v>1</v>
      </c>
      <c r="EY8" t="s">
        <v>1</v>
      </c>
      <c r="EZ8" t="s">
        <v>1</v>
      </c>
      <c r="FA8" t="s">
        <v>1</v>
      </c>
      <c r="FB8" t="s">
        <v>1</v>
      </c>
      <c r="FC8" t="s">
        <v>1</v>
      </c>
      <c r="FD8" t="s">
        <v>1</v>
      </c>
      <c r="FE8" t="s">
        <v>1</v>
      </c>
      <c r="FF8" t="s">
        <v>1</v>
      </c>
      <c r="FG8" t="s">
        <v>1</v>
      </c>
      <c r="FH8" t="s">
        <v>1</v>
      </c>
      <c r="FI8" t="s">
        <v>1</v>
      </c>
      <c r="FJ8" t="s">
        <v>1</v>
      </c>
      <c r="FK8" t="s">
        <v>1</v>
      </c>
      <c r="FL8" t="s">
        <v>1</v>
      </c>
      <c r="FM8" t="s">
        <v>1</v>
      </c>
      <c r="FN8" t="s">
        <v>1</v>
      </c>
      <c r="FO8" t="s">
        <v>1</v>
      </c>
      <c r="FP8" t="s">
        <v>1</v>
      </c>
      <c r="FQ8" t="s">
        <v>1</v>
      </c>
      <c r="FR8" t="s">
        <v>1</v>
      </c>
      <c r="FS8" t="s">
        <v>1</v>
      </c>
      <c r="FT8" t="s">
        <v>1</v>
      </c>
      <c r="FU8" t="s">
        <v>1</v>
      </c>
      <c r="FV8" t="s">
        <v>1</v>
      </c>
      <c r="FW8" t="s">
        <v>1</v>
      </c>
      <c r="FX8" t="s">
        <v>1</v>
      </c>
      <c r="FY8" t="s">
        <v>1</v>
      </c>
      <c r="FZ8" t="s">
        <v>1</v>
      </c>
      <c r="GA8" t="s">
        <v>1</v>
      </c>
      <c r="GB8" t="s">
        <v>1</v>
      </c>
      <c r="GC8" t="s">
        <v>1</v>
      </c>
      <c r="GD8">
        <v>7</v>
      </c>
      <c r="GE8">
        <v>7</v>
      </c>
      <c r="GF8">
        <v>7</v>
      </c>
      <c r="GG8" t="s">
        <v>131</v>
      </c>
      <c r="GH8" t="s">
        <v>259</v>
      </c>
      <c r="GI8">
        <v>1</v>
      </c>
      <c r="GJ8">
        <v>1</v>
      </c>
      <c r="GK8" t="s">
        <v>186</v>
      </c>
      <c r="GL8">
        <v>2012</v>
      </c>
      <c r="GM8" t="s">
        <v>212</v>
      </c>
      <c r="GN8" t="s">
        <v>139</v>
      </c>
      <c r="GO8">
        <v>1.5800000000000002E-2</v>
      </c>
      <c r="GP8" t="s">
        <v>137</v>
      </c>
      <c r="GQ8" t="s">
        <v>213</v>
      </c>
      <c r="GR8" t="s">
        <v>336</v>
      </c>
      <c r="GS8">
        <v>17.411999999999999</v>
      </c>
      <c r="GT8" t="s">
        <v>138</v>
      </c>
      <c r="GU8" t="s">
        <v>139</v>
      </c>
      <c r="GV8">
        <v>4.4000000000000003E-3</v>
      </c>
      <c r="GW8" t="s">
        <v>140</v>
      </c>
      <c r="GX8" t="s">
        <v>214</v>
      </c>
      <c r="GY8">
        <v>1.645</v>
      </c>
      <c r="GZ8" t="s">
        <v>141</v>
      </c>
      <c r="HA8" t="s">
        <v>139</v>
      </c>
      <c r="HB8">
        <v>4.0999999999999995E-3</v>
      </c>
      <c r="HC8" t="s">
        <v>1</v>
      </c>
      <c r="HD8" t="s">
        <v>1</v>
      </c>
      <c r="HE8" t="s">
        <v>1</v>
      </c>
      <c r="HF8" t="s">
        <v>1</v>
      </c>
      <c r="HG8" t="s">
        <v>1</v>
      </c>
      <c r="HH8" t="s">
        <v>1</v>
      </c>
      <c r="HI8" t="s">
        <v>1</v>
      </c>
      <c r="HJ8" t="s">
        <v>1</v>
      </c>
      <c r="HK8" t="s">
        <v>1</v>
      </c>
      <c r="HL8" t="s">
        <v>329</v>
      </c>
      <c r="HM8" t="s">
        <v>263</v>
      </c>
      <c r="HN8">
        <v>1.9790000000000001</v>
      </c>
      <c r="HO8" t="s">
        <v>142</v>
      </c>
      <c r="HP8" t="s">
        <v>143</v>
      </c>
      <c r="HQ8">
        <v>4.5140000000000002</v>
      </c>
      <c r="HR8" t="s">
        <v>144</v>
      </c>
      <c r="HS8" t="s">
        <v>263</v>
      </c>
      <c r="HT8">
        <v>0.27839999999999998</v>
      </c>
    </row>
    <row r="9" spans="1:228" x14ac:dyDescent="0.3">
      <c r="A9">
        <v>8</v>
      </c>
      <c r="B9" t="s">
        <v>161</v>
      </c>
      <c r="C9" t="s">
        <v>182</v>
      </c>
      <c r="D9">
        <v>8</v>
      </c>
      <c r="E9">
        <v>1</v>
      </c>
      <c r="F9" s="9" t="s">
        <v>132</v>
      </c>
      <c r="G9">
        <v>2012</v>
      </c>
      <c r="H9" s="10" t="s">
        <v>334</v>
      </c>
      <c r="I9" s="10"/>
      <c r="J9" s="10">
        <f>9*30</f>
        <v>270</v>
      </c>
      <c r="K9" t="s">
        <v>182</v>
      </c>
      <c r="L9" t="s">
        <v>291</v>
      </c>
      <c r="M9" t="s">
        <v>292</v>
      </c>
      <c r="N9" t="s">
        <v>1</v>
      </c>
      <c r="O9" t="s">
        <v>1</v>
      </c>
      <c r="P9" t="s">
        <v>1</v>
      </c>
      <c r="Q9" t="s">
        <v>1</v>
      </c>
      <c r="R9">
        <v>8</v>
      </c>
      <c r="S9" t="s">
        <v>162</v>
      </c>
      <c r="T9">
        <v>1581</v>
      </c>
      <c r="U9">
        <v>1</v>
      </c>
      <c r="V9" t="s">
        <v>131</v>
      </c>
      <c r="W9" t="s">
        <v>163</v>
      </c>
      <c r="X9" t="s">
        <v>293</v>
      </c>
      <c r="Y9" t="s">
        <v>299</v>
      </c>
      <c r="AF9" t="s">
        <v>164</v>
      </c>
      <c r="AG9">
        <v>10</v>
      </c>
      <c r="AH9" t="b">
        <v>1</v>
      </c>
      <c r="AI9" t="b">
        <v>0</v>
      </c>
      <c r="AJ9" t="b">
        <v>1</v>
      </c>
      <c r="AK9" t="b">
        <v>1</v>
      </c>
      <c r="AL9" t="b">
        <v>1</v>
      </c>
      <c r="AM9" t="b">
        <v>1</v>
      </c>
      <c r="AN9" t="b">
        <v>1</v>
      </c>
      <c r="AO9" t="b">
        <v>1</v>
      </c>
      <c r="AP9" t="b">
        <v>0</v>
      </c>
      <c r="AQ9" t="b">
        <v>1</v>
      </c>
      <c r="AR9" t="b">
        <v>1</v>
      </c>
      <c r="AS9" t="b">
        <v>1</v>
      </c>
      <c r="AT9" t="b">
        <v>1</v>
      </c>
      <c r="AU9" t="b">
        <v>1</v>
      </c>
      <c r="AV9" t="b">
        <v>1</v>
      </c>
      <c r="AW9" t="b">
        <v>1</v>
      </c>
      <c r="AX9" t="b">
        <v>0</v>
      </c>
      <c r="AY9" t="b">
        <v>0</v>
      </c>
      <c r="AZ9" t="b">
        <v>0</v>
      </c>
      <c r="BA9" t="s">
        <v>259</v>
      </c>
      <c r="BB9">
        <v>1800</v>
      </c>
      <c r="BC9" t="s">
        <v>1</v>
      </c>
      <c r="BD9" t="b">
        <v>1</v>
      </c>
      <c r="BE9">
        <v>1</v>
      </c>
      <c r="BF9" t="b">
        <v>0</v>
      </c>
      <c r="BG9" t="s">
        <v>165</v>
      </c>
      <c r="BH9">
        <v>37.6</v>
      </c>
      <c r="BI9" t="s">
        <v>278</v>
      </c>
      <c r="BJ9">
        <v>8.6999999999999993</v>
      </c>
      <c r="BK9" t="s">
        <v>196</v>
      </c>
      <c r="BL9">
        <v>1</v>
      </c>
      <c r="BM9" t="s">
        <v>199</v>
      </c>
      <c r="BN9">
        <f>100-15</f>
        <v>85</v>
      </c>
      <c r="BO9" t="s">
        <v>281</v>
      </c>
      <c r="BP9">
        <f>3100*0.0041858</f>
        <v>12.97598</v>
      </c>
      <c r="BQ9" t="s">
        <v>1</v>
      </c>
      <c r="BR9" t="s">
        <v>1</v>
      </c>
      <c r="BS9" t="s">
        <v>1</v>
      </c>
      <c r="BT9" t="s">
        <v>1</v>
      </c>
      <c r="BU9" t="s">
        <v>1</v>
      </c>
      <c r="BV9" t="s">
        <v>1</v>
      </c>
      <c r="BW9" s="9" t="s">
        <v>166</v>
      </c>
      <c r="BX9" s="9" t="s">
        <v>1</v>
      </c>
      <c r="BY9">
        <v>14</v>
      </c>
      <c r="BZ9" t="s">
        <v>1</v>
      </c>
      <c r="CA9" t="s">
        <v>1</v>
      </c>
      <c r="CB9" t="s">
        <v>323</v>
      </c>
      <c r="CC9" s="9" t="s">
        <v>1</v>
      </c>
      <c r="CD9">
        <v>3143</v>
      </c>
      <c r="CE9" t="s">
        <v>169</v>
      </c>
      <c r="CF9">
        <f>1.4/1000</f>
        <v>1.4E-3</v>
      </c>
      <c r="CG9" t="s">
        <v>1</v>
      </c>
      <c r="CH9" t="s">
        <v>1</v>
      </c>
      <c r="CI9" t="b">
        <v>0</v>
      </c>
      <c r="CJ9" t="s">
        <v>1</v>
      </c>
      <c r="CK9" s="9" t="s">
        <v>1</v>
      </c>
      <c r="CL9" t="s">
        <v>1</v>
      </c>
      <c r="CM9" t="s">
        <v>1</v>
      </c>
      <c r="CN9" t="s">
        <v>1</v>
      </c>
      <c r="CO9" t="s">
        <v>1</v>
      </c>
      <c r="CP9" s="9" t="s">
        <v>1</v>
      </c>
      <c r="CQ9" t="s">
        <v>1</v>
      </c>
      <c r="CR9" t="s">
        <v>1</v>
      </c>
      <c r="CS9" s="9" t="s">
        <v>1</v>
      </c>
      <c r="CT9" t="s">
        <v>1</v>
      </c>
      <c r="CU9" t="s">
        <v>1</v>
      </c>
      <c r="CV9" s="9" t="s">
        <v>1</v>
      </c>
      <c r="CW9" t="s">
        <v>1</v>
      </c>
      <c r="CX9" t="s">
        <v>1</v>
      </c>
      <c r="CY9" s="9" t="s">
        <v>1</v>
      </c>
      <c r="CZ9" t="s">
        <v>1</v>
      </c>
      <c r="DA9" t="s">
        <v>1</v>
      </c>
      <c r="DB9" s="9" t="s">
        <v>1</v>
      </c>
      <c r="DC9" t="s">
        <v>1</v>
      </c>
      <c r="DD9" t="s">
        <v>1</v>
      </c>
      <c r="DE9" s="9" t="s">
        <v>1</v>
      </c>
      <c r="DF9" t="s">
        <v>1</v>
      </c>
      <c r="DG9" t="s">
        <v>1</v>
      </c>
      <c r="DH9" s="9" t="s">
        <v>1</v>
      </c>
      <c r="DI9" t="s">
        <v>1</v>
      </c>
      <c r="DJ9" t="s">
        <v>1</v>
      </c>
      <c r="DK9" s="9" t="s">
        <v>1</v>
      </c>
      <c r="DL9" t="s">
        <v>1</v>
      </c>
      <c r="DM9" t="s">
        <v>1</v>
      </c>
      <c r="DN9" s="9" t="s">
        <v>1</v>
      </c>
      <c r="DO9" t="s">
        <v>1</v>
      </c>
      <c r="DP9" t="s">
        <v>1</v>
      </c>
      <c r="DQ9" t="s">
        <v>1</v>
      </c>
      <c r="DR9" t="s">
        <v>204</v>
      </c>
      <c r="DT9">
        <v>100</v>
      </c>
      <c r="DU9" t="s">
        <v>245</v>
      </c>
      <c r="DV9">
        <f>30*0.35*3</f>
        <v>31.5</v>
      </c>
      <c r="DW9" t="s">
        <v>209</v>
      </c>
      <c r="DX9" t="s">
        <v>167</v>
      </c>
      <c r="DY9">
        <v>1.8</v>
      </c>
      <c r="DZ9" t="s">
        <v>282</v>
      </c>
      <c r="EA9">
        <v>10</v>
      </c>
      <c r="EB9" t="s">
        <v>324</v>
      </c>
      <c r="EC9">
        <v>30</v>
      </c>
      <c r="ED9" t="s">
        <v>161</v>
      </c>
      <c r="EE9">
        <v>1000</v>
      </c>
      <c r="EF9" t="b">
        <v>1</v>
      </c>
      <c r="EG9" t="s">
        <v>169</v>
      </c>
      <c r="EH9">
        <v>0.35</v>
      </c>
      <c r="EI9" t="s">
        <v>179</v>
      </c>
      <c r="EJ9">
        <v>61</v>
      </c>
      <c r="EK9" t="s">
        <v>1</v>
      </c>
      <c r="EL9" t="s">
        <v>1</v>
      </c>
      <c r="EM9" t="s">
        <v>1</v>
      </c>
      <c r="EN9" t="s">
        <v>1</v>
      </c>
      <c r="EO9" t="s">
        <v>1</v>
      </c>
      <c r="EP9" t="s">
        <v>1</v>
      </c>
      <c r="EQ9" t="s">
        <v>168</v>
      </c>
      <c r="ER9">
        <v>274</v>
      </c>
      <c r="ES9" s="15" t="s">
        <v>247</v>
      </c>
      <c r="ET9" s="14">
        <v>28.24</v>
      </c>
      <c r="EU9" t="s">
        <v>196</v>
      </c>
      <c r="EV9" s="13">
        <f>9.36/ET9*100</f>
        <v>33.144475920679888</v>
      </c>
      <c r="EW9" s="15" t="s">
        <v>246</v>
      </c>
      <c r="EX9" s="14">
        <v>52.07</v>
      </c>
      <c r="EY9" t="s">
        <v>196</v>
      </c>
      <c r="EZ9" s="13">
        <f>4.27/EX9*100</f>
        <v>8.2004993278279237</v>
      </c>
      <c r="FA9">
        <v>1</v>
      </c>
      <c r="FB9" t="s">
        <v>170</v>
      </c>
      <c r="FC9" s="15" t="str">
        <f>ES9</f>
        <v>Excreta, solid, fish/crustaceans (kg N)</v>
      </c>
      <c r="FD9" s="14">
        <f>ET9</f>
        <v>28.24</v>
      </c>
      <c r="FE9" s="14" t="b">
        <v>1</v>
      </c>
      <c r="FF9" t="str">
        <f>EW9</f>
        <v>Excreta, liquid, fish/crustaceans (kg N)</v>
      </c>
      <c r="FG9" s="17">
        <f>EX9</f>
        <v>52.07</v>
      </c>
      <c r="FH9" t="b">
        <v>1</v>
      </c>
      <c r="FI9" t="s">
        <v>1</v>
      </c>
      <c r="FJ9" t="s">
        <v>1</v>
      </c>
      <c r="FK9" t="s">
        <v>1</v>
      </c>
      <c r="FL9" t="s">
        <v>1</v>
      </c>
      <c r="FM9" t="s">
        <v>1</v>
      </c>
      <c r="FN9" t="s">
        <v>1</v>
      </c>
      <c r="FO9" t="s">
        <v>1</v>
      </c>
      <c r="FP9" t="s">
        <v>1</v>
      </c>
      <c r="FQ9" t="s">
        <v>1</v>
      </c>
      <c r="FR9" t="s">
        <v>1</v>
      </c>
      <c r="FS9" t="s">
        <v>1</v>
      </c>
      <c r="FT9" t="s">
        <v>1</v>
      </c>
      <c r="FU9" t="s">
        <v>1</v>
      </c>
      <c r="FV9" t="s">
        <v>1</v>
      </c>
      <c r="FW9" t="s">
        <v>1</v>
      </c>
      <c r="FX9" t="s">
        <v>1</v>
      </c>
      <c r="FY9" t="s">
        <v>1</v>
      </c>
      <c r="FZ9" t="s">
        <v>1</v>
      </c>
      <c r="GA9" t="s">
        <v>1</v>
      </c>
      <c r="GB9" t="s">
        <v>1</v>
      </c>
      <c r="GC9" t="s">
        <v>1</v>
      </c>
      <c r="GD9">
        <v>8</v>
      </c>
      <c r="GE9">
        <v>8</v>
      </c>
      <c r="GF9">
        <v>8</v>
      </c>
      <c r="GG9" t="s">
        <v>131</v>
      </c>
      <c r="GH9" t="s">
        <v>161</v>
      </c>
      <c r="GI9">
        <v>1</v>
      </c>
      <c r="GJ9">
        <v>1</v>
      </c>
      <c r="GK9" t="s">
        <v>186</v>
      </c>
      <c r="GL9">
        <v>2012</v>
      </c>
      <c r="GM9" t="s">
        <v>212</v>
      </c>
      <c r="GN9" t="s">
        <v>139</v>
      </c>
      <c r="GO9">
        <v>4.8000000000000001E-2</v>
      </c>
      <c r="GP9" t="s">
        <v>137</v>
      </c>
      <c r="GQ9" t="s">
        <v>213</v>
      </c>
      <c r="GR9" t="s">
        <v>336</v>
      </c>
      <c r="GS9">
        <v>61.81</v>
      </c>
      <c r="GT9" t="s">
        <v>138</v>
      </c>
      <c r="GU9" t="s">
        <v>139</v>
      </c>
      <c r="GV9">
        <v>8.0700000000000008E-2</v>
      </c>
      <c r="GW9" t="s">
        <v>140</v>
      </c>
      <c r="GX9" t="s">
        <v>214</v>
      </c>
      <c r="GY9">
        <v>2.794</v>
      </c>
      <c r="GZ9" t="s">
        <v>141</v>
      </c>
      <c r="HA9" t="s">
        <v>139</v>
      </c>
      <c r="HB9">
        <v>5.4700000000000006E-2</v>
      </c>
      <c r="HC9" t="s">
        <v>218</v>
      </c>
      <c r="HD9" t="s">
        <v>139</v>
      </c>
      <c r="HE9">
        <v>0.47199999999999998</v>
      </c>
      <c r="HF9" t="s">
        <v>172</v>
      </c>
      <c r="HG9" t="s">
        <v>139</v>
      </c>
      <c r="HH9">
        <v>2.5169999999999999</v>
      </c>
      <c r="HI9" t="s">
        <v>219</v>
      </c>
      <c r="HJ9" t="s">
        <v>139</v>
      </c>
      <c r="HK9">
        <f>HE9+HH9+HB9</f>
        <v>3.0436999999999999</v>
      </c>
      <c r="HL9" t="s">
        <v>329</v>
      </c>
      <c r="HM9" t="s">
        <v>263</v>
      </c>
      <c r="HN9">
        <v>6.843</v>
      </c>
      <c r="HO9" t="s">
        <v>142</v>
      </c>
      <c r="HP9" t="s">
        <v>143</v>
      </c>
      <c r="HQ9">
        <v>31.023</v>
      </c>
      <c r="HR9" t="s">
        <v>144</v>
      </c>
      <c r="HS9" t="s">
        <v>263</v>
      </c>
      <c r="HT9">
        <v>15.132</v>
      </c>
    </row>
    <row r="10" spans="1:228" x14ac:dyDescent="0.3">
      <c r="A10">
        <v>9</v>
      </c>
      <c r="B10" t="s">
        <v>161</v>
      </c>
      <c r="C10" t="s">
        <v>181</v>
      </c>
      <c r="D10">
        <v>9</v>
      </c>
      <c r="E10">
        <v>1</v>
      </c>
      <c r="F10" s="9" t="s">
        <v>132</v>
      </c>
      <c r="G10">
        <v>2012</v>
      </c>
      <c r="H10" s="10" t="s">
        <v>334</v>
      </c>
      <c r="I10" s="10"/>
      <c r="J10" s="10">
        <f>9*30</f>
        <v>270</v>
      </c>
      <c r="K10" t="s">
        <v>181</v>
      </c>
      <c r="L10" t="s">
        <v>293</v>
      </c>
      <c r="M10" t="s">
        <v>294</v>
      </c>
      <c r="N10" t="s">
        <v>1</v>
      </c>
      <c r="O10" t="s">
        <v>1</v>
      </c>
      <c r="P10" t="s">
        <v>1</v>
      </c>
      <c r="Q10" t="s">
        <v>1</v>
      </c>
      <c r="R10">
        <v>9</v>
      </c>
      <c r="S10" t="s">
        <v>162</v>
      </c>
      <c r="T10">
        <v>1581</v>
      </c>
      <c r="U10">
        <v>1</v>
      </c>
      <c r="V10" t="s">
        <v>131</v>
      </c>
      <c r="W10" t="s">
        <v>163</v>
      </c>
      <c r="X10" t="s">
        <v>293</v>
      </c>
      <c r="Y10" t="s">
        <v>299</v>
      </c>
      <c r="AF10" t="s">
        <v>164</v>
      </c>
      <c r="AG10">
        <v>10</v>
      </c>
      <c r="AH10" t="b">
        <v>1</v>
      </c>
      <c r="AI10" t="b">
        <v>0</v>
      </c>
      <c r="AJ10" t="b">
        <v>1</v>
      </c>
      <c r="AK10" t="b">
        <v>1</v>
      </c>
      <c r="AL10" t="b">
        <v>1</v>
      </c>
      <c r="AM10" t="b">
        <v>1</v>
      </c>
      <c r="AN10" t="b">
        <v>1</v>
      </c>
      <c r="AO10" t="b">
        <v>1</v>
      </c>
      <c r="AP10" t="b">
        <v>0</v>
      </c>
      <c r="AQ10" t="b">
        <v>1</v>
      </c>
      <c r="AR10" t="b">
        <v>1</v>
      </c>
      <c r="AS10" t="b">
        <v>1</v>
      </c>
      <c r="AT10" t="b">
        <v>1</v>
      </c>
      <c r="AU10" t="b">
        <v>1</v>
      </c>
      <c r="AV10" t="b">
        <v>1</v>
      </c>
      <c r="AW10" t="b">
        <v>1</v>
      </c>
      <c r="AX10" t="b">
        <v>0</v>
      </c>
      <c r="AY10" t="b">
        <v>0</v>
      </c>
      <c r="AZ10" t="b">
        <v>0</v>
      </c>
      <c r="BA10" t="s">
        <v>259</v>
      </c>
      <c r="BB10">
        <v>1400</v>
      </c>
      <c r="BC10" t="s">
        <v>1</v>
      </c>
      <c r="BD10" t="b">
        <v>1</v>
      </c>
      <c r="BE10">
        <v>2</v>
      </c>
      <c r="BF10" t="b">
        <v>0</v>
      </c>
      <c r="BG10" t="s">
        <v>165</v>
      </c>
      <c r="BH10">
        <v>42</v>
      </c>
      <c r="BI10" t="s">
        <v>278</v>
      </c>
      <c r="BJ10">
        <v>12</v>
      </c>
      <c r="BK10" t="s">
        <v>196</v>
      </c>
      <c r="BL10">
        <v>1</v>
      </c>
      <c r="BM10" t="s">
        <v>199</v>
      </c>
      <c r="BN10">
        <f>100-11</f>
        <v>89</v>
      </c>
      <c r="BO10" t="s">
        <v>281</v>
      </c>
      <c r="BP10">
        <f>3800*0.0041858</f>
        <v>15.906039999999999</v>
      </c>
      <c r="BQ10" t="s">
        <v>1</v>
      </c>
      <c r="BR10" t="s">
        <v>1</v>
      </c>
      <c r="BS10" t="s">
        <v>1</v>
      </c>
      <c r="BT10" t="s">
        <v>1</v>
      </c>
      <c r="BU10" t="s">
        <v>1</v>
      </c>
      <c r="BV10" t="s">
        <v>1</v>
      </c>
      <c r="BW10" s="9" t="s">
        <v>166</v>
      </c>
      <c r="BX10" s="9" t="s">
        <v>1</v>
      </c>
      <c r="BY10">
        <v>14</v>
      </c>
      <c r="BZ10" t="s">
        <v>1</v>
      </c>
      <c r="CA10" t="s">
        <v>1</v>
      </c>
      <c r="CB10" t="s">
        <v>323</v>
      </c>
      <c r="CC10" s="9" t="s">
        <v>1</v>
      </c>
      <c r="CD10">
        <v>3143</v>
      </c>
      <c r="CE10" t="s">
        <v>169</v>
      </c>
      <c r="CF10">
        <f t="shared" ref="CF10:CF11" si="1">1.4/1000</f>
        <v>1.4E-3</v>
      </c>
      <c r="CG10" t="s">
        <v>1</v>
      </c>
      <c r="CH10" t="s">
        <v>1</v>
      </c>
      <c r="CI10" t="b">
        <v>0</v>
      </c>
      <c r="CJ10" t="s">
        <v>1</v>
      </c>
      <c r="CK10" s="9" t="s">
        <v>1</v>
      </c>
      <c r="CL10" t="s">
        <v>1</v>
      </c>
      <c r="CM10" t="s">
        <v>1</v>
      </c>
      <c r="CN10" t="s">
        <v>1</v>
      </c>
      <c r="CO10" t="s">
        <v>1</v>
      </c>
      <c r="CP10" s="9" t="s">
        <v>1</v>
      </c>
      <c r="CQ10" t="s">
        <v>1</v>
      </c>
      <c r="CR10" t="s">
        <v>1</v>
      </c>
      <c r="CS10" s="9" t="s">
        <v>1</v>
      </c>
      <c r="CT10" t="s">
        <v>1</v>
      </c>
      <c r="CU10" t="s">
        <v>1</v>
      </c>
      <c r="CV10" s="9" t="s">
        <v>1</v>
      </c>
      <c r="CW10" t="s">
        <v>1</v>
      </c>
      <c r="CX10" t="s">
        <v>1</v>
      </c>
      <c r="CY10" s="9" t="s">
        <v>1</v>
      </c>
      <c r="CZ10" t="s">
        <v>1</v>
      </c>
      <c r="DA10" t="s">
        <v>1</v>
      </c>
      <c r="DB10" s="9" t="s">
        <v>1</v>
      </c>
      <c r="DC10" t="s">
        <v>1</v>
      </c>
      <c r="DD10" t="s">
        <v>1</v>
      </c>
      <c r="DE10" s="9" t="s">
        <v>1</v>
      </c>
      <c r="DF10" t="s">
        <v>1</v>
      </c>
      <c r="DG10" t="s">
        <v>1</v>
      </c>
      <c r="DH10" s="9" t="s">
        <v>1</v>
      </c>
      <c r="DI10" t="s">
        <v>1</v>
      </c>
      <c r="DJ10" t="s">
        <v>1</v>
      </c>
      <c r="DK10" s="9" t="s">
        <v>1</v>
      </c>
      <c r="DL10" t="s">
        <v>1</v>
      </c>
      <c r="DM10" t="s">
        <v>1</v>
      </c>
      <c r="DN10" s="9" t="s">
        <v>1</v>
      </c>
      <c r="DO10" t="s">
        <v>1</v>
      </c>
      <c r="DP10" t="s">
        <v>1</v>
      </c>
      <c r="DQ10" t="s">
        <v>1</v>
      </c>
      <c r="DR10" t="s">
        <v>204</v>
      </c>
      <c r="DT10">
        <v>100</v>
      </c>
      <c r="DU10" t="s">
        <v>245</v>
      </c>
      <c r="DV10">
        <f t="shared" ref="DV10:DV11" si="2">30*0.35*3</f>
        <v>31.5</v>
      </c>
      <c r="DW10" t="s">
        <v>209</v>
      </c>
      <c r="DX10" t="s">
        <v>167</v>
      </c>
      <c r="DY10">
        <v>1.4</v>
      </c>
      <c r="DZ10" t="s">
        <v>282</v>
      </c>
      <c r="EA10">
        <v>10</v>
      </c>
      <c r="EB10" t="s">
        <v>324</v>
      </c>
      <c r="EC10">
        <v>30</v>
      </c>
      <c r="ED10" t="s">
        <v>161</v>
      </c>
      <c r="EE10">
        <v>1000</v>
      </c>
      <c r="EF10" t="b">
        <v>1</v>
      </c>
      <c r="EG10" t="s">
        <v>169</v>
      </c>
      <c r="EH10">
        <v>0.35</v>
      </c>
      <c r="EI10" t="s">
        <v>179</v>
      </c>
      <c r="EJ10">
        <v>61</v>
      </c>
      <c r="EK10" t="s">
        <v>1</v>
      </c>
      <c r="EL10" t="s">
        <v>1</v>
      </c>
      <c r="EM10" t="s">
        <v>1</v>
      </c>
      <c r="EN10" t="s">
        <v>1</v>
      </c>
      <c r="EO10" t="s">
        <v>1</v>
      </c>
      <c r="EP10" t="s">
        <v>1</v>
      </c>
      <c r="EQ10" t="s">
        <v>168</v>
      </c>
      <c r="ER10">
        <v>274</v>
      </c>
      <c r="ES10" s="15" t="s">
        <v>247</v>
      </c>
      <c r="ET10">
        <v>24.54</v>
      </c>
      <c r="EU10" t="s">
        <v>196</v>
      </c>
      <c r="EV10" s="13">
        <f>7.28/ET10*100</f>
        <v>29.665851670741649</v>
      </c>
      <c r="EW10" s="15" t="s">
        <v>246</v>
      </c>
      <c r="EX10" s="14">
        <v>41.56</v>
      </c>
      <c r="EY10" t="s">
        <v>196</v>
      </c>
      <c r="EZ10" s="13">
        <f>2.35/EX10*100</f>
        <v>5.6544754571703564</v>
      </c>
      <c r="FA10">
        <v>1</v>
      </c>
      <c r="FB10" t="s">
        <v>170</v>
      </c>
      <c r="FC10" s="15" t="str">
        <f t="shared" ref="FC10:FC16" si="3">ES10</f>
        <v>Excreta, solid, fish/crustaceans (kg N)</v>
      </c>
      <c r="FD10" s="14">
        <f t="shared" ref="FD10:FD16" si="4">ET10</f>
        <v>24.54</v>
      </c>
      <c r="FE10" s="14" t="b">
        <v>1</v>
      </c>
      <c r="FF10" t="str">
        <f t="shared" ref="FF10:FF16" si="5">EW10</f>
        <v>Excreta, liquid, fish/crustaceans (kg N)</v>
      </c>
      <c r="FG10" s="17">
        <f t="shared" ref="FG10:FG16" si="6">EX10</f>
        <v>41.56</v>
      </c>
      <c r="FH10" t="b">
        <v>1</v>
      </c>
      <c r="FI10" t="s">
        <v>1</v>
      </c>
      <c r="FJ10" t="s">
        <v>1</v>
      </c>
      <c r="FK10" t="s">
        <v>1</v>
      </c>
      <c r="FL10" t="s">
        <v>1</v>
      </c>
      <c r="FM10" t="s">
        <v>1</v>
      </c>
      <c r="FN10" t="s">
        <v>1</v>
      </c>
      <c r="FO10" t="s">
        <v>1</v>
      </c>
      <c r="FP10" t="s">
        <v>1</v>
      </c>
      <c r="FQ10" t="s">
        <v>1</v>
      </c>
      <c r="FR10" t="s">
        <v>1</v>
      </c>
      <c r="FS10" t="s">
        <v>1</v>
      </c>
      <c r="FT10" t="s">
        <v>1</v>
      </c>
      <c r="FU10" t="s">
        <v>1</v>
      </c>
      <c r="FV10" t="s">
        <v>1</v>
      </c>
      <c r="FW10" t="s">
        <v>1</v>
      </c>
      <c r="FX10" t="s">
        <v>1</v>
      </c>
      <c r="FY10" t="s">
        <v>1</v>
      </c>
      <c r="FZ10" t="s">
        <v>1</v>
      </c>
      <c r="GA10" t="s">
        <v>1</v>
      </c>
      <c r="GB10" t="s">
        <v>1</v>
      </c>
      <c r="GC10" t="s">
        <v>1</v>
      </c>
      <c r="GD10">
        <v>9</v>
      </c>
      <c r="GE10">
        <v>9</v>
      </c>
      <c r="GF10">
        <v>9</v>
      </c>
      <c r="GG10" t="s">
        <v>131</v>
      </c>
      <c r="GH10" t="s">
        <v>161</v>
      </c>
      <c r="GI10">
        <v>1</v>
      </c>
      <c r="GJ10">
        <v>1</v>
      </c>
      <c r="GK10" t="s">
        <v>186</v>
      </c>
      <c r="GL10">
        <v>2012</v>
      </c>
      <c r="GM10" t="s">
        <v>212</v>
      </c>
      <c r="GN10" t="s">
        <v>139</v>
      </c>
      <c r="GO10">
        <v>2.9100000000000001E-2</v>
      </c>
      <c r="GP10" t="s">
        <v>137</v>
      </c>
      <c r="GQ10" t="s">
        <v>213</v>
      </c>
      <c r="GR10" t="s">
        <v>336</v>
      </c>
      <c r="GS10">
        <v>42.826000000000001</v>
      </c>
      <c r="GT10" t="s">
        <v>138</v>
      </c>
      <c r="GU10" t="s">
        <v>139</v>
      </c>
      <c r="GV10">
        <v>6.4200000000000007E-2</v>
      </c>
      <c r="GW10" t="s">
        <v>140</v>
      </c>
      <c r="GX10" t="s">
        <v>214</v>
      </c>
      <c r="GY10">
        <v>3.1589999999999998</v>
      </c>
      <c r="GZ10" t="s">
        <v>141</v>
      </c>
      <c r="HA10" t="s">
        <v>139</v>
      </c>
      <c r="HB10">
        <v>2.8899999999999999E-2</v>
      </c>
      <c r="HC10" t="s">
        <v>218</v>
      </c>
      <c r="HD10" t="s">
        <v>139</v>
      </c>
      <c r="HE10">
        <v>0.39200000000000002</v>
      </c>
      <c r="HF10" t="s">
        <v>172</v>
      </c>
      <c r="HG10" t="s">
        <v>139</v>
      </c>
      <c r="HH10">
        <v>1.3049999999999999</v>
      </c>
      <c r="HI10" t="s">
        <v>219</v>
      </c>
      <c r="HJ10" t="s">
        <v>139</v>
      </c>
      <c r="HK10">
        <f t="shared" ref="HK10:HK16" si="7">HE10+HH10+HB10</f>
        <v>1.7259</v>
      </c>
      <c r="HL10" t="s">
        <v>329</v>
      </c>
      <c r="HM10" t="s">
        <v>263</v>
      </c>
      <c r="HN10">
        <v>4.8490000000000002</v>
      </c>
      <c r="HO10" t="s">
        <v>142</v>
      </c>
      <c r="HP10" t="s">
        <v>143</v>
      </c>
      <c r="HQ10">
        <v>30.023</v>
      </c>
      <c r="HR10" t="s">
        <v>144</v>
      </c>
      <c r="HS10" t="s">
        <v>263</v>
      </c>
      <c r="HT10">
        <v>15.241</v>
      </c>
    </row>
    <row r="11" spans="1:228" x14ac:dyDescent="0.3">
      <c r="A11">
        <v>10</v>
      </c>
      <c r="B11" t="s">
        <v>161</v>
      </c>
      <c r="C11" t="s">
        <v>180</v>
      </c>
      <c r="D11">
        <v>10</v>
      </c>
      <c r="E11">
        <v>1</v>
      </c>
      <c r="F11" s="9" t="s">
        <v>132</v>
      </c>
      <c r="G11">
        <v>2012</v>
      </c>
      <c r="H11" s="10" t="s">
        <v>334</v>
      </c>
      <c r="I11" s="10"/>
      <c r="J11" s="10">
        <f>9*30</f>
        <v>270</v>
      </c>
      <c r="K11" t="s">
        <v>180</v>
      </c>
      <c r="L11" t="s">
        <v>293</v>
      </c>
      <c r="M11" t="s">
        <v>294</v>
      </c>
      <c r="N11" t="s">
        <v>1</v>
      </c>
      <c r="O11" t="s">
        <v>1</v>
      </c>
      <c r="P11" t="s">
        <v>1</v>
      </c>
      <c r="Q11" t="s">
        <v>1</v>
      </c>
      <c r="R11">
        <v>10</v>
      </c>
      <c r="S11" t="s">
        <v>162</v>
      </c>
      <c r="T11">
        <v>1581</v>
      </c>
      <c r="U11">
        <v>1</v>
      </c>
      <c r="V11" t="s">
        <v>131</v>
      </c>
      <c r="W11" t="s">
        <v>163</v>
      </c>
      <c r="X11" t="s">
        <v>293</v>
      </c>
      <c r="Y11" t="s">
        <v>299</v>
      </c>
      <c r="AF11" t="s">
        <v>164</v>
      </c>
      <c r="AG11">
        <v>10</v>
      </c>
      <c r="AH11" t="b">
        <v>1</v>
      </c>
      <c r="AI11" t="b">
        <v>0</v>
      </c>
      <c r="AJ11" t="b">
        <v>1</v>
      </c>
      <c r="AK11" t="b">
        <v>1</v>
      </c>
      <c r="AL11" t="b">
        <v>1</v>
      </c>
      <c r="AM11" t="b">
        <v>1</v>
      </c>
      <c r="AN11" t="b">
        <v>1</v>
      </c>
      <c r="AO11" t="b">
        <v>1</v>
      </c>
      <c r="AP11" t="b">
        <v>0</v>
      </c>
      <c r="AQ11" t="b">
        <v>1</v>
      </c>
      <c r="AR11" t="b">
        <v>1</v>
      </c>
      <c r="AS11" t="b">
        <v>1</v>
      </c>
      <c r="AT11" t="b">
        <v>1</v>
      </c>
      <c r="AU11" t="b">
        <v>1</v>
      </c>
      <c r="AV11" t="b">
        <v>1</v>
      </c>
      <c r="AW11" t="b">
        <v>1</v>
      </c>
      <c r="AX11" t="b">
        <v>0</v>
      </c>
      <c r="AY11" t="b">
        <v>0</v>
      </c>
      <c r="AZ11" t="b">
        <v>0</v>
      </c>
      <c r="BA11" t="s">
        <v>259</v>
      </c>
      <c r="BB11">
        <v>1400</v>
      </c>
      <c r="BC11" t="s">
        <v>1</v>
      </c>
      <c r="BD11" t="b">
        <v>1</v>
      </c>
      <c r="BE11">
        <v>3</v>
      </c>
      <c r="BF11" t="b">
        <v>0</v>
      </c>
      <c r="BG11" t="s">
        <v>165</v>
      </c>
      <c r="BH11">
        <v>42.5</v>
      </c>
      <c r="BI11" t="s">
        <v>278</v>
      </c>
      <c r="BJ11">
        <v>27.2</v>
      </c>
      <c r="BK11" t="s">
        <v>196</v>
      </c>
      <c r="BL11">
        <v>1</v>
      </c>
      <c r="BM11" t="s">
        <v>199</v>
      </c>
      <c r="BN11">
        <f>100-12</f>
        <v>88</v>
      </c>
      <c r="BO11" t="s">
        <v>281</v>
      </c>
      <c r="BP11">
        <f>4600*0.0041858</f>
        <v>19.25468</v>
      </c>
      <c r="BQ11" t="s">
        <v>1</v>
      </c>
      <c r="BR11" t="s">
        <v>1</v>
      </c>
      <c r="BS11" t="s">
        <v>1</v>
      </c>
      <c r="BT11" t="s">
        <v>1</v>
      </c>
      <c r="BU11" t="s">
        <v>1</v>
      </c>
      <c r="BV11" t="s">
        <v>1</v>
      </c>
      <c r="BW11" s="9" t="s">
        <v>166</v>
      </c>
      <c r="BX11" s="9" t="s">
        <v>1</v>
      </c>
      <c r="BY11">
        <v>14</v>
      </c>
      <c r="BZ11" t="s">
        <v>1</v>
      </c>
      <c r="CA11" t="s">
        <v>1</v>
      </c>
      <c r="CB11" t="s">
        <v>323</v>
      </c>
      <c r="CC11" s="9" t="s">
        <v>1</v>
      </c>
      <c r="CD11">
        <v>3143</v>
      </c>
      <c r="CE11" t="s">
        <v>169</v>
      </c>
      <c r="CF11">
        <f t="shared" si="1"/>
        <v>1.4E-3</v>
      </c>
      <c r="CG11" t="s">
        <v>1</v>
      </c>
      <c r="CH11" t="s">
        <v>1</v>
      </c>
      <c r="CI11" t="b">
        <v>0</v>
      </c>
      <c r="CJ11" t="s">
        <v>1</v>
      </c>
      <c r="CK11" s="9" t="s">
        <v>1</v>
      </c>
      <c r="CL11" t="s">
        <v>1</v>
      </c>
      <c r="CM11" t="s">
        <v>1</v>
      </c>
      <c r="CN11" t="s">
        <v>1</v>
      </c>
      <c r="CO11" t="s">
        <v>1</v>
      </c>
      <c r="CP11" s="9" t="s">
        <v>1</v>
      </c>
      <c r="CQ11" t="s">
        <v>1</v>
      </c>
      <c r="CR11" t="s">
        <v>1</v>
      </c>
      <c r="CS11" s="9" t="s">
        <v>1</v>
      </c>
      <c r="CT11" t="s">
        <v>1</v>
      </c>
      <c r="CU11" t="s">
        <v>1</v>
      </c>
      <c r="CV11" s="9" t="s">
        <v>1</v>
      </c>
      <c r="CW11" t="s">
        <v>1</v>
      </c>
      <c r="CX11" t="s">
        <v>1</v>
      </c>
      <c r="CY11" s="9" t="s">
        <v>1</v>
      </c>
      <c r="CZ11" t="s">
        <v>1</v>
      </c>
      <c r="DA11" t="s">
        <v>1</v>
      </c>
      <c r="DB11" s="9" t="s">
        <v>1</v>
      </c>
      <c r="DC11" t="s">
        <v>1</v>
      </c>
      <c r="DD11" t="s">
        <v>1</v>
      </c>
      <c r="DE11" s="9" t="s">
        <v>1</v>
      </c>
      <c r="DF11" t="s">
        <v>1</v>
      </c>
      <c r="DG11" t="s">
        <v>1</v>
      </c>
      <c r="DH11" s="9" t="s">
        <v>1</v>
      </c>
      <c r="DI11" t="s">
        <v>1</v>
      </c>
      <c r="DJ11" t="s">
        <v>1</v>
      </c>
      <c r="DK11" s="9" t="s">
        <v>1</v>
      </c>
      <c r="DL11" t="s">
        <v>1</v>
      </c>
      <c r="DM11" t="s">
        <v>1</v>
      </c>
      <c r="DN11" s="9" t="s">
        <v>1</v>
      </c>
      <c r="DO11" t="s">
        <v>1</v>
      </c>
      <c r="DP11" t="s">
        <v>1</v>
      </c>
      <c r="DQ11" t="s">
        <v>1</v>
      </c>
      <c r="DR11" t="s">
        <v>204</v>
      </c>
      <c r="DT11">
        <v>100</v>
      </c>
      <c r="DU11" t="s">
        <v>245</v>
      </c>
      <c r="DV11">
        <f t="shared" si="2"/>
        <v>31.5</v>
      </c>
      <c r="DW11" t="s">
        <v>209</v>
      </c>
      <c r="DX11" t="s">
        <v>167</v>
      </c>
      <c r="DY11">
        <v>1.4</v>
      </c>
      <c r="DZ11" t="s">
        <v>282</v>
      </c>
      <c r="EA11">
        <v>10</v>
      </c>
      <c r="EB11" t="s">
        <v>324</v>
      </c>
      <c r="EC11">
        <v>30</v>
      </c>
      <c r="ED11" t="s">
        <v>161</v>
      </c>
      <c r="EE11">
        <v>1000</v>
      </c>
      <c r="EF11" t="b">
        <v>1</v>
      </c>
      <c r="EG11" t="s">
        <v>169</v>
      </c>
      <c r="EH11">
        <v>0.35</v>
      </c>
      <c r="EI11" t="s">
        <v>179</v>
      </c>
      <c r="EJ11">
        <v>61</v>
      </c>
      <c r="EK11" t="s">
        <v>1</v>
      </c>
      <c r="EL11" t="s">
        <v>1</v>
      </c>
      <c r="EM11" t="s">
        <v>1</v>
      </c>
      <c r="EN11" t="s">
        <v>1</v>
      </c>
      <c r="EO11" t="s">
        <v>1</v>
      </c>
      <c r="EP11" t="s">
        <v>1</v>
      </c>
      <c r="EQ11" t="s">
        <v>168</v>
      </c>
      <c r="ER11">
        <v>274</v>
      </c>
      <c r="ES11" s="15" t="s">
        <v>247</v>
      </c>
      <c r="ET11">
        <v>24.54</v>
      </c>
      <c r="EU11" t="s">
        <v>196</v>
      </c>
      <c r="EV11" s="13">
        <f>7.28/ET11*100</f>
        <v>29.665851670741649</v>
      </c>
      <c r="EW11" s="15" t="s">
        <v>246</v>
      </c>
      <c r="EX11" s="14">
        <v>41.56</v>
      </c>
      <c r="EY11" t="s">
        <v>196</v>
      </c>
      <c r="EZ11" s="13">
        <f>2.35/EX11*100</f>
        <v>5.6544754571703564</v>
      </c>
      <c r="FA11">
        <v>1</v>
      </c>
      <c r="FB11" t="s">
        <v>170</v>
      </c>
      <c r="FC11" s="15" t="str">
        <f t="shared" si="3"/>
        <v>Excreta, solid, fish/crustaceans (kg N)</v>
      </c>
      <c r="FD11" s="14">
        <f t="shared" si="4"/>
        <v>24.54</v>
      </c>
      <c r="FE11" s="14" t="b">
        <v>1</v>
      </c>
      <c r="FF11" t="str">
        <f t="shared" si="5"/>
        <v>Excreta, liquid, fish/crustaceans (kg N)</v>
      </c>
      <c r="FG11" s="17">
        <f t="shared" si="6"/>
        <v>41.56</v>
      </c>
      <c r="FH11" t="b">
        <v>1</v>
      </c>
      <c r="FI11" t="s">
        <v>1</v>
      </c>
      <c r="FJ11" t="s">
        <v>1</v>
      </c>
      <c r="FK11" t="s">
        <v>1</v>
      </c>
      <c r="FL11" t="s">
        <v>1</v>
      </c>
      <c r="FM11" t="s">
        <v>1</v>
      </c>
      <c r="FN11" t="s">
        <v>1</v>
      </c>
      <c r="FO11" t="s">
        <v>1</v>
      </c>
      <c r="FP11" t="s">
        <v>1</v>
      </c>
      <c r="FQ11" t="s">
        <v>1</v>
      </c>
      <c r="FR11" t="s">
        <v>1</v>
      </c>
      <c r="FS11" t="s">
        <v>1</v>
      </c>
      <c r="FT11" t="s">
        <v>1</v>
      </c>
      <c r="FU11" t="s">
        <v>1</v>
      </c>
      <c r="FV11" t="s">
        <v>1</v>
      </c>
      <c r="FW11" t="s">
        <v>1</v>
      </c>
      <c r="FX11" t="s">
        <v>1</v>
      </c>
      <c r="FY11" t="s">
        <v>1</v>
      </c>
      <c r="FZ11" t="s">
        <v>1</v>
      </c>
      <c r="GA11" t="s">
        <v>1</v>
      </c>
      <c r="GB11" t="s">
        <v>1</v>
      </c>
      <c r="GC11" t="s">
        <v>1</v>
      </c>
      <c r="GD11">
        <v>10</v>
      </c>
      <c r="GE11">
        <v>10</v>
      </c>
      <c r="GF11">
        <v>10</v>
      </c>
      <c r="GG11" t="s">
        <v>131</v>
      </c>
      <c r="GH11" t="s">
        <v>161</v>
      </c>
      <c r="GI11">
        <v>1</v>
      </c>
      <c r="GJ11">
        <v>1</v>
      </c>
      <c r="GK11" t="s">
        <v>186</v>
      </c>
      <c r="GL11">
        <v>2012</v>
      </c>
      <c r="GM11" t="s">
        <v>212</v>
      </c>
      <c r="GN11" t="s">
        <v>139</v>
      </c>
      <c r="GO11">
        <v>3.32E-2</v>
      </c>
      <c r="GP11" t="s">
        <v>137</v>
      </c>
      <c r="GQ11" t="s">
        <v>213</v>
      </c>
      <c r="GR11" t="s">
        <v>336</v>
      </c>
      <c r="GS11">
        <v>57.06</v>
      </c>
      <c r="GT11" t="s">
        <v>138</v>
      </c>
      <c r="GU11" t="s">
        <v>139</v>
      </c>
      <c r="GV11">
        <v>7.640000000000001E-2</v>
      </c>
      <c r="GW11" t="s">
        <v>140</v>
      </c>
      <c r="GX11" t="s">
        <v>214</v>
      </c>
      <c r="GY11">
        <v>3.4329999999999998</v>
      </c>
      <c r="GZ11" t="s">
        <v>141</v>
      </c>
      <c r="HA11" t="s">
        <v>139</v>
      </c>
      <c r="HB11">
        <v>1.21E-2</v>
      </c>
      <c r="HC11" t="s">
        <v>218</v>
      </c>
      <c r="HD11" t="s">
        <v>139</v>
      </c>
      <c r="HE11">
        <v>0.34</v>
      </c>
      <c r="HF11" t="s">
        <v>172</v>
      </c>
      <c r="HG11" t="s">
        <v>139</v>
      </c>
      <c r="HH11">
        <v>1.403</v>
      </c>
      <c r="HI11" t="s">
        <v>219</v>
      </c>
      <c r="HJ11" t="s">
        <v>139</v>
      </c>
      <c r="HK11">
        <f t="shared" si="7"/>
        <v>1.7551000000000001</v>
      </c>
      <c r="HL11" t="s">
        <v>329</v>
      </c>
      <c r="HM11" t="s">
        <v>263</v>
      </c>
      <c r="HN11">
        <v>4.8819999999999997</v>
      </c>
      <c r="HO11" t="s">
        <v>142</v>
      </c>
      <c r="HP11" t="s">
        <v>143</v>
      </c>
      <c r="HQ11">
        <v>52.982999999999997</v>
      </c>
      <c r="HR11" t="s">
        <v>144</v>
      </c>
      <c r="HS11" t="s">
        <v>263</v>
      </c>
      <c r="HT11">
        <v>15.132</v>
      </c>
    </row>
    <row r="12" spans="1:228" s="18" customFormat="1" x14ac:dyDescent="0.3">
      <c r="A12" s="18">
        <v>11</v>
      </c>
      <c r="B12" s="18" t="s">
        <v>173</v>
      </c>
      <c r="C12" s="18" t="s">
        <v>185</v>
      </c>
      <c r="D12" s="18">
        <v>11</v>
      </c>
      <c r="E12" s="18">
        <v>1</v>
      </c>
      <c r="F12" s="19" t="s">
        <v>132</v>
      </c>
      <c r="G12" s="18">
        <v>2012</v>
      </c>
      <c r="H12" s="20" t="s">
        <v>334</v>
      </c>
      <c r="I12" s="23">
        <f>1/10</f>
        <v>0.1</v>
      </c>
      <c r="J12" s="20">
        <v>365</v>
      </c>
      <c r="K12" s="18" t="s">
        <v>185</v>
      </c>
      <c r="L12" s="18" t="s">
        <v>291</v>
      </c>
      <c r="M12" s="18" t="s">
        <v>292</v>
      </c>
      <c r="N12" s="18" t="s">
        <v>1</v>
      </c>
      <c r="O12" s="18" t="s">
        <v>1</v>
      </c>
      <c r="P12" s="18" t="s">
        <v>1</v>
      </c>
      <c r="Q12" s="18" t="s">
        <v>1</v>
      </c>
      <c r="R12" s="18">
        <v>11</v>
      </c>
      <c r="S12" s="18" t="s">
        <v>208</v>
      </c>
      <c r="T12" s="18">
        <v>38</v>
      </c>
      <c r="U12" s="18">
        <v>1</v>
      </c>
      <c r="V12" s="18" t="s">
        <v>131</v>
      </c>
      <c r="W12" s="18" t="s">
        <v>348</v>
      </c>
      <c r="X12" s="18" t="s">
        <v>293</v>
      </c>
      <c r="Y12" s="18" t="s">
        <v>299</v>
      </c>
      <c r="Z12" s="28" t="s">
        <v>352</v>
      </c>
      <c r="AA12" s="18" t="b">
        <v>1</v>
      </c>
      <c r="AB12" s="18" t="s">
        <v>293</v>
      </c>
      <c r="AC12" s="28" t="s">
        <v>358</v>
      </c>
      <c r="AD12" s="18" t="b">
        <v>1</v>
      </c>
      <c r="AE12" s="18" t="s">
        <v>293</v>
      </c>
      <c r="AF12" s="18" t="s">
        <v>174</v>
      </c>
      <c r="AG12" s="18">
        <v>20</v>
      </c>
      <c r="AH12" s="18" t="b">
        <v>1</v>
      </c>
      <c r="AI12" s="18" t="b">
        <v>0</v>
      </c>
      <c r="AJ12" s="18" t="b">
        <v>1</v>
      </c>
      <c r="AK12" s="18" t="b">
        <v>1</v>
      </c>
      <c r="AL12" s="18" t="b">
        <v>1</v>
      </c>
      <c r="AM12" s="18" t="b">
        <v>1</v>
      </c>
      <c r="AN12" s="18" t="b">
        <v>1</v>
      </c>
      <c r="AO12" s="18" t="b">
        <v>1</v>
      </c>
      <c r="AP12" s="18" t="b">
        <v>0</v>
      </c>
      <c r="AQ12" s="18" t="b">
        <v>1</v>
      </c>
      <c r="AR12" s="18" t="b">
        <v>1</v>
      </c>
      <c r="AS12" s="18" t="b">
        <v>1</v>
      </c>
      <c r="AT12" s="18" t="b">
        <v>1</v>
      </c>
      <c r="AU12" s="18" t="b">
        <v>1</v>
      </c>
      <c r="AV12" s="18" t="b">
        <v>1</v>
      </c>
      <c r="AW12" s="18" t="b">
        <v>1</v>
      </c>
      <c r="AX12" s="18" t="b">
        <v>0</v>
      </c>
      <c r="AY12" s="18" t="b">
        <v>0</v>
      </c>
      <c r="AZ12" s="18" t="b">
        <v>0</v>
      </c>
      <c r="BA12" s="18" t="s">
        <v>259</v>
      </c>
      <c r="BB12" s="18">
        <v>1700</v>
      </c>
      <c r="BC12" s="18" t="s">
        <v>1</v>
      </c>
      <c r="BD12" s="18" t="b">
        <v>1</v>
      </c>
      <c r="BE12" s="18">
        <v>4</v>
      </c>
      <c r="BF12" s="18" t="b">
        <v>0</v>
      </c>
      <c r="BG12" s="18" t="s">
        <v>165</v>
      </c>
      <c r="BH12" s="18">
        <v>24.5</v>
      </c>
      <c r="BI12" s="18" t="s">
        <v>278</v>
      </c>
      <c r="BJ12" s="18">
        <v>3</v>
      </c>
      <c r="BK12" s="18" t="s">
        <v>196</v>
      </c>
      <c r="BL12" s="18">
        <v>0.8</v>
      </c>
      <c r="BM12" s="18" t="s">
        <v>199</v>
      </c>
      <c r="BN12" s="18">
        <f>100-15</f>
        <v>85</v>
      </c>
      <c r="BO12" s="18" t="s">
        <v>281</v>
      </c>
      <c r="BP12" s="18">
        <f>2750*0.0041858</f>
        <v>11.510949999999999</v>
      </c>
      <c r="BQ12" s="18" t="s">
        <v>175</v>
      </c>
      <c r="BR12" s="18" t="s">
        <v>1</v>
      </c>
      <c r="BS12" s="18" t="s">
        <v>1</v>
      </c>
      <c r="BT12" s="18">
        <v>29000</v>
      </c>
      <c r="BU12" s="18" t="s">
        <v>1</v>
      </c>
      <c r="BV12" s="18" t="s">
        <v>1</v>
      </c>
      <c r="BW12" s="19" t="s">
        <v>166</v>
      </c>
      <c r="BX12" s="19" t="s">
        <v>1</v>
      </c>
      <c r="BY12" s="18">
        <v>8.9</v>
      </c>
      <c r="BZ12" s="18" t="s">
        <v>1</v>
      </c>
      <c r="CA12" s="18" t="s">
        <v>1</v>
      </c>
      <c r="CB12" s="18" t="s">
        <v>323</v>
      </c>
      <c r="CC12" s="19" t="s">
        <v>1</v>
      </c>
      <c r="CD12" s="18">
        <v>875</v>
      </c>
      <c r="CE12" s="18" t="s">
        <v>169</v>
      </c>
      <c r="CF12" s="18">
        <f>2/1000</f>
        <v>2E-3</v>
      </c>
      <c r="CG12" s="18" t="s">
        <v>1</v>
      </c>
      <c r="CH12" s="18" t="s">
        <v>1</v>
      </c>
      <c r="CI12" s="18" t="b">
        <v>0</v>
      </c>
      <c r="CJ12" s="18" t="s">
        <v>1</v>
      </c>
      <c r="CK12" s="19" t="s">
        <v>1</v>
      </c>
      <c r="CL12" s="18" t="s">
        <v>1</v>
      </c>
      <c r="CM12" s="18" t="s">
        <v>1</v>
      </c>
      <c r="CN12" s="18" t="s">
        <v>1</v>
      </c>
      <c r="CO12" s="18" t="s">
        <v>1</v>
      </c>
      <c r="CP12" s="19" t="s">
        <v>1</v>
      </c>
      <c r="CQ12" s="18" t="s">
        <v>1</v>
      </c>
      <c r="CR12" s="18" t="s">
        <v>1</v>
      </c>
      <c r="CS12" s="19" t="s">
        <v>1</v>
      </c>
      <c r="CT12" s="18" t="s">
        <v>1</v>
      </c>
      <c r="CU12" s="18" t="s">
        <v>1</v>
      </c>
      <c r="CV12" s="19" t="s">
        <v>1</v>
      </c>
      <c r="CW12" s="18" t="s">
        <v>1</v>
      </c>
      <c r="CX12" s="18" t="s">
        <v>1</v>
      </c>
      <c r="CY12" s="19" t="s">
        <v>1</v>
      </c>
      <c r="CZ12" s="18" t="s">
        <v>1</v>
      </c>
      <c r="DA12" s="18" t="s">
        <v>1</v>
      </c>
      <c r="DB12" s="19" t="s">
        <v>1</v>
      </c>
      <c r="DC12" s="18" t="s">
        <v>1</v>
      </c>
      <c r="DD12" s="18" t="s">
        <v>1</v>
      </c>
      <c r="DE12" s="19" t="s">
        <v>1</v>
      </c>
      <c r="DF12" s="18" t="s">
        <v>1</v>
      </c>
      <c r="DG12" s="18" t="s">
        <v>1</v>
      </c>
      <c r="DH12" s="19" t="s">
        <v>1</v>
      </c>
      <c r="DI12" s="18" t="s">
        <v>1</v>
      </c>
      <c r="DJ12" s="18" t="s">
        <v>1</v>
      </c>
      <c r="DK12" s="19" t="s">
        <v>1</v>
      </c>
      <c r="DL12" s="18" t="s">
        <v>1</v>
      </c>
      <c r="DM12" s="18" t="s">
        <v>1</v>
      </c>
      <c r="DN12" s="19" t="s">
        <v>1</v>
      </c>
      <c r="DO12" s="18" t="s">
        <v>1</v>
      </c>
      <c r="DP12" s="18" t="s">
        <v>1</v>
      </c>
      <c r="DQ12" s="18" t="s">
        <v>1</v>
      </c>
      <c r="DR12" s="18" t="s">
        <v>204</v>
      </c>
      <c r="DT12" s="18">
        <v>100</v>
      </c>
      <c r="DU12" s="18" t="s">
        <v>245</v>
      </c>
      <c r="DV12" s="18">
        <f>10*1000/10000</f>
        <v>1</v>
      </c>
      <c r="DW12" s="18" t="s">
        <v>1</v>
      </c>
      <c r="DX12" s="18" t="s">
        <v>167</v>
      </c>
      <c r="DY12" s="18">
        <v>1.7</v>
      </c>
      <c r="DZ12" s="18" t="s">
        <v>282</v>
      </c>
      <c r="EA12" s="18">
        <v>20</v>
      </c>
      <c r="EB12" s="18" t="s">
        <v>324</v>
      </c>
      <c r="EC12" s="18">
        <v>0.5</v>
      </c>
      <c r="ED12" s="18" t="s">
        <v>326</v>
      </c>
      <c r="EE12" s="18">
        <v>1000</v>
      </c>
      <c r="EF12" s="18" t="b">
        <v>1</v>
      </c>
      <c r="EG12" s="18" t="s">
        <v>169</v>
      </c>
      <c r="EH12" s="18">
        <v>1.2</v>
      </c>
      <c r="EI12" s="18" t="s">
        <v>179</v>
      </c>
      <c r="EJ12" s="18">
        <v>45</v>
      </c>
      <c r="EK12" s="18" t="s">
        <v>1</v>
      </c>
      <c r="EL12" s="18" t="s">
        <v>1</v>
      </c>
      <c r="EM12" s="18" t="s">
        <v>1</v>
      </c>
      <c r="EN12" s="18" t="s">
        <v>1</v>
      </c>
      <c r="EO12" s="18" t="s">
        <v>1</v>
      </c>
      <c r="EP12" s="18" t="s">
        <v>1</v>
      </c>
      <c r="EQ12" s="18" t="s">
        <v>168</v>
      </c>
      <c r="ER12" s="18">
        <v>365</v>
      </c>
      <c r="ES12" s="21" t="s">
        <v>247</v>
      </c>
      <c r="ET12" s="18">
        <v>22.92</v>
      </c>
      <c r="EU12" s="18" t="s">
        <v>196</v>
      </c>
      <c r="EV12" s="22">
        <f>7.07/ET12*100</f>
        <v>30.846422338568935</v>
      </c>
      <c r="EW12" s="21" t="s">
        <v>246</v>
      </c>
      <c r="EX12" s="23">
        <v>19.23</v>
      </c>
      <c r="EY12" s="18" t="s">
        <v>196</v>
      </c>
      <c r="EZ12" s="22">
        <f>5.25/EX12*100</f>
        <v>27.301092043681745</v>
      </c>
      <c r="FA12" s="18">
        <v>1</v>
      </c>
      <c r="FB12" s="18" t="s">
        <v>170</v>
      </c>
      <c r="FC12" s="21" t="str">
        <f t="shared" si="3"/>
        <v>Excreta, solid, fish/crustaceans (kg N)</v>
      </c>
      <c r="FD12" s="23">
        <f t="shared" si="4"/>
        <v>22.92</v>
      </c>
      <c r="FE12" s="23" t="b">
        <v>1</v>
      </c>
      <c r="FF12" s="18" t="str">
        <f t="shared" si="5"/>
        <v>Excreta, liquid, fish/crustaceans (kg N)</v>
      </c>
      <c r="FG12" s="24">
        <f t="shared" si="6"/>
        <v>19.23</v>
      </c>
      <c r="FH12" s="18" t="b">
        <v>1</v>
      </c>
      <c r="FI12" s="18">
        <v>2</v>
      </c>
      <c r="FJ12" s="18" t="s">
        <v>171</v>
      </c>
      <c r="FK12" s="18">
        <v>1</v>
      </c>
      <c r="FL12" s="21" t="s">
        <v>247</v>
      </c>
      <c r="FM12" s="25">
        <v>16.02</v>
      </c>
      <c r="FN12" s="25" t="b">
        <v>0</v>
      </c>
      <c r="FO12" s="25" t="s">
        <v>1</v>
      </c>
      <c r="FP12" s="25" t="s">
        <v>1</v>
      </c>
      <c r="FQ12" s="25" t="s">
        <v>1</v>
      </c>
      <c r="FR12" s="25" t="s">
        <v>1</v>
      </c>
      <c r="FS12" s="25" t="s">
        <v>1</v>
      </c>
      <c r="FT12" s="25" t="s">
        <v>1</v>
      </c>
      <c r="FU12" s="25" t="s">
        <v>1</v>
      </c>
      <c r="FV12" s="25" t="s">
        <v>1</v>
      </c>
      <c r="FW12" s="25" t="s">
        <v>1</v>
      </c>
      <c r="FX12" s="25" t="s">
        <v>1</v>
      </c>
      <c r="FY12" s="25" t="s">
        <v>1</v>
      </c>
      <c r="FZ12" s="25" t="s">
        <v>1</v>
      </c>
      <c r="GA12" s="25" t="s">
        <v>1</v>
      </c>
      <c r="GB12" s="25" t="s">
        <v>1</v>
      </c>
      <c r="GC12" s="25" t="s">
        <v>1</v>
      </c>
      <c r="GD12" s="18">
        <v>11</v>
      </c>
      <c r="GE12" s="18">
        <v>11</v>
      </c>
      <c r="GF12" s="18">
        <v>11</v>
      </c>
      <c r="GG12" s="18" t="s">
        <v>131</v>
      </c>
      <c r="GH12" s="18" t="s">
        <v>326</v>
      </c>
      <c r="GI12" s="18">
        <v>1</v>
      </c>
      <c r="GJ12" s="18">
        <v>1</v>
      </c>
      <c r="GK12" s="18" t="s">
        <v>186</v>
      </c>
      <c r="GL12" s="18">
        <v>2012</v>
      </c>
      <c r="GM12" s="18" t="s">
        <v>212</v>
      </c>
      <c r="GN12" s="18" t="s">
        <v>139</v>
      </c>
      <c r="GO12" s="18">
        <v>2.1899999999999999E-2</v>
      </c>
      <c r="GP12" s="18" t="s">
        <v>137</v>
      </c>
      <c r="GQ12" s="18" t="s">
        <v>213</v>
      </c>
      <c r="GR12" s="18" t="s">
        <v>336</v>
      </c>
      <c r="GS12" s="18">
        <v>27.898</v>
      </c>
      <c r="GT12" s="18" t="s">
        <v>138</v>
      </c>
      <c r="GU12" s="18" t="s">
        <v>139</v>
      </c>
      <c r="GV12" s="18">
        <v>5.9799999999999999E-2</v>
      </c>
      <c r="GW12" s="18" t="s">
        <v>140</v>
      </c>
      <c r="GX12" s="18" t="s">
        <v>214</v>
      </c>
      <c r="GY12" s="18">
        <v>2.056</v>
      </c>
      <c r="GZ12" s="18" t="s">
        <v>141</v>
      </c>
      <c r="HA12" s="18" t="s">
        <v>139</v>
      </c>
      <c r="HB12" s="18">
        <v>1.4E-2</v>
      </c>
      <c r="HC12" s="18" t="s">
        <v>218</v>
      </c>
      <c r="HD12" s="18" t="s">
        <v>139</v>
      </c>
      <c r="HE12" s="18">
        <v>0.17199999999999999</v>
      </c>
      <c r="HF12" s="18" t="s">
        <v>172</v>
      </c>
      <c r="HG12" s="18" t="s">
        <v>139</v>
      </c>
      <c r="HH12" s="18">
        <v>0.68899999999999995</v>
      </c>
      <c r="HI12" s="18" t="s">
        <v>219</v>
      </c>
      <c r="HJ12" s="18" t="s">
        <v>139</v>
      </c>
      <c r="HK12" s="18">
        <f t="shared" si="7"/>
        <v>0.875</v>
      </c>
      <c r="HL12" s="18" t="s">
        <v>329</v>
      </c>
      <c r="HM12" s="18" t="s">
        <v>263</v>
      </c>
      <c r="HN12" s="18">
        <v>7.2350000000000003</v>
      </c>
      <c r="HO12" s="18" t="s">
        <v>142</v>
      </c>
      <c r="HP12" s="18" t="s">
        <v>143</v>
      </c>
      <c r="HQ12" s="18">
        <v>2.7959999999999998</v>
      </c>
      <c r="HR12" s="18" t="s">
        <v>144</v>
      </c>
      <c r="HS12" s="18" t="s">
        <v>263</v>
      </c>
      <c r="HT12" s="18">
        <v>5.0659999999999998</v>
      </c>
    </row>
    <row r="13" spans="1:228" x14ac:dyDescent="0.3">
      <c r="A13">
        <v>12</v>
      </c>
      <c r="B13" t="s">
        <v>173</v>
      </c>
      <c r="C13" t="s">
        <v>183</v>
      </c>
      <c r="D13">
        <v>12</v>
      </c>
      <c r="E13">
        <v>1</v>
      </c>
      <c r="F13" s="9" t="s">
        <v>132</v>
      </c>
      <c r="G13">
        <v>2012</v>
      </c>
      <c r="H13" s="10" t="s">
        <v>334</v>
      </c>
      <c r="I13" s="23">
        <f>1/10</f>
        <v>0.1</v>
      </c>
      <c r="J13" s="20">
        <v>365</v>
      </c>
      <c r="K13" t="s">
        <v>183</v>
      </c>
      <c r="L13" t="s">
        <v>293</v>
      </c>
      <c r="M13" t="s">
        <v>294</v>
      </c>
      <c r="N13" t="s">
        <v>1</v>
      </c>
      <c r="O13" t="s">
        <v>1</v>
      </c>
      <c r="P13" t="s">
        <v>1</v>
      </c>
      <c r="Q13" t="s">
        <v>1</v>
      </c>
      <c r="R13">
        <v>12</v>
      </c>
      <c r="S13" t="s">
        <v>208</v>
      </c>
      <c r="T13">
        <v>38</v>
      </c>
      <c r="U13">
        <v>1</v>
      </c>
      <c r="V13" t="s">
        <v>131</v>
      </c>
      <c r="W13" t="s">
        <v>348</v>
      </c>
      <c r="X13" t="s">
        <v>293</v>
      </c>
      <c r="Y13" t="s">
        <v>299</v>
      </c>
      <c r="Z13" s="28" t="s">
        <v>352</v>
      </c>
      <c r="AA13" t="b">
        <v>1</v>
      </c>
      <c r="AB13" t="s">
        <v>293</v>
      </c>
      <c r="AC13" s="28" t="s">
        <v>358</v>
      </c>
      <c r="AD13" t="b">
        <v>1</v>
      </c>
      <c r="AE13" t="s">
        <v>293</v>
      </c>
      <c r="AF13" t="s">
        <v>174</v>
      </c>
      <c r="AG13">
        <v>20</v>
      </c>
      <c r="AH13" t="b">
        <v>1</v>
      </c>
      <c r="AI13" t="b">
        <v>0</v>
      </c>
      <c r="AJ13" t="b">
        <v>1</v>
      </c>
      <c r="AK13" t="b">
        <v>1</v>
      </c>
      <c r="AL13" t="b">
        <v>1</v>
      </c>
      <c r="AM13" t="b">
        <v>1</v>
      </c>
      <c r="AN13" t="b">
        <v>1</v>
      </c>
      <c r="AO13" t="b">
        <v>1</v>
      </c>
      <c r="AP13" t="b">
        <v>0</v>
      </c>
      <c r="AQ13" t="b">
        <v>1</v>
      </c>
      <c r="AR13" t="b">
        <v>1</v>
      </c>
      <c r="AS13" t="b">
        <v>1</v>
      </c>
      <c r="AT13" t="b">
        <v>1</v>
      </c>
      <c r="AU13" t="b">
        <v>1</v>
      </c>
      <c r="AV13" t="b">
        <v>1</v>
      </c>
      <c r="AW13" t="b">
        <v>1</v>
      </c>
      <c r="AX13" t="b">
        <v>0</v>
      </c>
      <c r="AY13" t="b">
        <v>0</v>
      </c>
      <c r="AZ13" t="b">
        <v>0</v>
      </c>
      <c r="BA13" t="s">
        <v>259</v>
      </c>
      <c r="BB13">
        <v>1400</v>
      </c>
      <c r="BC13" t="s">
        <v>1</v>
      </c>
      <c r="BD13" t="b">
        <v>1</v>
      </c>
      <c r="BE13">
        <v>5</v>
      </c>
      <c r="BF13" t="b">
        <v>0</v>
      </c>
      <c r="BG13" t="s">
        <v>165</v>
      </c>
      <c r="BH13">
        <v>24</v>
      </c>
      <c r="BI13" t="s">
        <v>278</v>
      </c>
      <c r="BJ13">
        <v>6</v>
      </c>
      <c r="BK13" t="s">
        <v>196</v>
      </c>
      <c r="BL13">
        <v>0.8</v>
      </c>
      <c r="BM13" t="s">
        <v>199</v>
      </c>
      <c r="BN13">
        <f>100-11</f>
        <v>89</v>
      </c>
      <c r="BO13" t="s">
        <v>281</v>
      </c>
      <c r="BP13">
        <f>2550*0.0041858</f>
        <v>10.67379</v>
      </c>
      <c r="BQ13" t="s">
        <v>175</v>
      </c>
      <c r="BR13" t="s">
        <v>1</v>
      </c>
      <c r="BS13" t="s">
        <v>1</v>
      </c>
      <c r="BT13">
        <v>29000</v>
      </c>
      <c r="BU13" t="s">
        <v>1</v>
      </c>
      <c r="BV13" t="s">
        <v>1</v>
      </c>
      <c r="BW13" s="9" t="s">
        <v>166</v>
      </c>
      <c r="BX13" s="9" t="s">
        <v>1</v>
      </c>
      <c r="BY13">
        <v>8.9</v>
      </c>
      <c r="BZ13" t="s">
        <v>1</v>
      </c>
      <c r="CA13" t="s">
        <v>1</v>
      </c>
      <c r="CB13" t="s">
        <v>323</v>
      </c>
      <c r="CC13" s="9" t="s">
        <v>1</v>
      </c>
      <c r="CD13">
        <v>875</v>
      </c>
      <c r="CE13" t="s">
        <v>169</v>
      </c>
      <c r="CF13">
        <f>2/1000</f>
        <v>2E-3</v>
      </c>
      <c r="CG13" t="s">
        <v>1</v>
      </c>
      <c r="CH13" t="s">
        <v>1</v>
      </c>
      <c r="CI13" t="b">
        <v>0</v>
      </c>
      <c r="CJ13" t="s">
        <v>1</v>
      </c>
      <c r="CK13" s="9" t="s">
        <v>1</v>
      </c>
      <c r="CL13" t="s">
        <v>1</v>
      </c>
      <c r="CM13" t="s">
        <v>1</v>
      </c>
      <c r="CN13" t="s">
        <v>1</v>
      </c>
      <c r="CO13" t="s">
        <v>1</v>
      </c>
      <c r="CP13" s="9" t="s">
        <v>1</v>
      </c>
      <c r="CQ13" t="s">
        <v>1</v>
      </c>
      <c r="CR13" t="s">
        <v>1</v>
      </c>
      <c r="CS13" s="9" t="s">
        <v>1</v>
      </c>
      <c r="CT13" t="s">
        <v>1</v>
      </c>
      <c r="CU13" t="s">
        <v>1</v>
      </c>
      <c r="CV13" s="9" t="s">
        <v>1</v>
      </c>
      <c r="CW13" t="s">
        <v>1</v>
      </c>
      <c r="CX13" t="s">
        <v>1</v>
      </c>
      <c r="CY13" s="9" t="s">
        <v>1</v>
      </c>
      <c r="CZ13" t="s">
        <v>1</v>
      </c>
      <c r="DA13" t="s">
        <v>1</v>
      </c>
      <c r="DB13" s="9" t="s">
        <v>1</v>
      </c>
      <c r="DC13" t="s">
        <v>1</v>
      </c>
      <c r="DD13" t="s">
        <v>1</v>
      </c>
      <c r="DE13" s="9" t="s">
        <v>1</v>
      </c>
      <c r="DF13" t="s">
        <v>1</v>
      </c>
      <c r="DG13" t="s">
        <v>1</v>
      </c>
      <c r="DH13" s="9" t="s">
        <v>1</v>
      </c>
      <c r="DI13" t="s">
        <v>1</v>
      </c>
      <c r="DJ13" t="s">
        <v>1</v>
      </c>
      <c r="DK13" s="9" t="s">
        <v>1</v>
      </c>
      <c r="DL13" t="s">
        <v>1</v>
      </c>
      <c r="DM13" t="s">
        <v>1</v>
      </c>
      <c r="DN13" s="9" t="s">
        <v>1</v>
      </c>
      <c r="DO13" t="s">
        <v>1</v>
      </c>
      <c r="DP13" t="s">
        <v>1</v>
      </c>
      <c r="DQ13" t="s">
        <v>1</v>
      </c>
      <c r="DR13" t="s">
        <v>204</v>
      </c>
      <c r="DT13">
        <v>100</v>
      </c>
      <c r="DU13" t="s">
        <v>245</v>
      </c>
      <c r="DV13">
        <f>10*1000/10000</f>
        <v>1</v>
      </c>
      <c r="DW13" t="s">
        <v>1</v>
      </c>
      <c r="DX13" t="s">
        <v>167</v>
      </c>
      <c r="DY13">
        <v>1.4</v>
      </c>
      <c r="DZ13" t="s">
        <v>282</v>
      </c>
      <c r="EA13">
        <v>20</v>
      </c>
      <c r="EB13" t="s">
        <v>324</v>
      </c>
      <c r="EC13">
        <v>0.5</v>
      </c>
      <c r="ED13" t="s">
        <v>326</v>
      </c>
      <c r="EE13">
        <v>1000</v>
      </c>
      <c r="EF13" t="b">
        <v>1</v>
      </c>
      <c r="EG13" t="s">
        <v>169</v>
      </c>
      <c r="EH13">
        <v>1.2</v>
      </c>
      <c r="EI13" t="s">
        <v>179</v>
      </c>
      <c r="EJ13">
        <v>45</v>
      </c>
      <c r="EK13" t="s">
        <v>1</v>
      </c>
      <c r="EL13" t="s">
        <v>1</v>
      </c>
      <c r="EM13" t="s">
        <v>1</v>
      </c>
      <c r="EN13" t="s">
        <v>1</v>
      </c>
      <c r="EO13" t="s">
        <v>1</v>
      </c>
      <c r="EP13" t="s">
        <v>1</v>
      </c>
      <c r="EQ13" t="s">
        <v>168</v>
      </c>
      <c r="ER13">
        <v>365</v>
      </c>
      <c r="ES13" s="15" t="s">
        <v>247</v>
      </c>
      <c r="ET13">
        <v>18.489999999999998</v>
      </c>
      <c r="EU13" t="s">
        <v>196</v>
      </c>
      <c r="EV13" s="13">
        <f>5.82/ET13*100</f>
        <v>31.476473769605196</v>
      </c>
      <c r="EW13" s="15" t="s">
        <v>246</v>
      </c>
      <c r="EX13" s="14">
        <v>10.78</v>
      </c>
      <c r="EY13" t="s">
        <v>196</v>
      </c>
      <c r="EZ13" s="13">
        <f>4.1/EX13*100</f>
        <v>38.033395176252313</v>
      </c>
      <c r="FA13">
        <v>1</v>
      </c>
      <c r="FB13" t="s">
        <v>170</v>
      </c>
      <c r="FC13" s="15" t="str">
        <f t="shared" si="3"/>
        <v>Excreta, solid, fish/crustaceans (kg N)</v>
      </c>
      <c r="FD13" s="14">
        <f t="shared" si="4"/>
        <v>18.489999999999998</v>
      </c>
      <c r="FE13" s="14" t="b">
        <v>1</v>
      </c>
      <c r="FF13" t="str">
        <f t="shared" si="5"/>
        <v>Excreta, liquid, fish/crustaceans (kg N)</v>
      </c>
      <c r="FG13" s="17">
        <f t="shared" si="6"/>
        <v>10.78</v>
      </c>
      <c r="FH13" t="b">
        <v>1</v>
      </c>
      <c r="FI13">
        <v>2</v>
      </c>
      <c r="FJ13" t="s">
        <v>171</v>
      </c>
      <c r="FK13">
        <v>1</v>
      </c>
      <c r="FL13" s="15" t="s">
        <v>247</v>
      </c>
      <c r="FM13" s="11">
        <v>11.12</v>
      </c>
      <c r="FN13" s="11" t="b">
        <v>0</v>
      </c>
      <c r="FO13" s="11" t="s">
        <v>1</v>
      </c>
      <c r="FP13" s="11" t="s">
        <v>1</v>
      </c>
      <c r="FQ13" s="11" t="s">
        <v>1</v>
      </c>
      <c r="FR13" s="11" t="s">
        <v>1</v>
      </c>
      <c r="FS13" s="11" t="s">
        <v>1</v>
      </c>
      <c r="FT13" s="11" t="s">
        <v>1</v>
      </c>
      <c r="FU13" s="11" t="s">
        <v>1</v>
      </c>
      <c r="FV13" s="11" t="s">
        <v>1</v>
      </c>
      <c r="FW13" s="11" t="s">
        <v>1</v>
      </c>
      <c r="FX13" s="11" t="s">
        <v>1</v>
      </c>
      <c r="FY13" s="11" t="s">
        <v>1</v>
      </c>
      <c r="FZ13" s="11" t="s">
        <v>1</v>
      </c>
      <c r="GA13" s="11" t="s">
        <v>1</v>
      </c>
      <c r="GB13" s="11" t="s">
        <v>1</v>
      </c>
      <c r="GC13" s="11" t="s">
        <v>1</v>
      </c>
      <c r="GD13">
        <v>12</v>
      </c>
      <c r="GE13">
        <v>12</v>
      </c>
      <c r="GF13">
        <v>12</v>
      </c>
      <c r="GG13" t="s">
        <v>131</v>
      </c>
      <c r="GH13" t="s">
        <v>326</v>
      </c>
      <c r="GI13">
        <v>1</v>
      </c>
      <c r="GJ13">
        <v>1</v>
      </c>
      <c r="GK13" t="s">
        <v>186</v>
      </c>
      <c r="GL13">
        <v>2012</v>
      </c>
      <c r="GM13" t="s">
        <v>212</v>
      </c>
      <c r="GN13" t="s">
        <v>139</v>
      </c>
      <c r="GO13">
        <v>2.06E-2</v>
      </c>
      <c r="GP13" t="s">
        <v>137</v>
      </c>
      <c r="GQ13" t="s">
        <v>213</v>
      </c>
      <c r="GR13" t="s">
        <v>336</v>
      </c>
      <c r="GS13">
        <v>33.253999999999998</v>
      </c>
      <c r="GT13" t="s">
        <v>138</v>
      </c>
      <c r="GU13" t="s">
        <v>139</v>
      </c>
      <c r="GV13">
        <v>4.8299999999999996E-2</v>
      </c>
      <c r="GW13" t="s">
        <v>140</v>
      </c>
      <c r="GX13" t="s">
        <v>214</v>
      </c>
      <c r="GY13">
        <v>2.46</v>
      </c>
      <c r="GZ13" t="s">
        <v>141</v>
      </c>
      <c r="HA13" t="s">
        <v>139</v>
      </c>
      <c r="HB13">
        <v>7.1999999999999998E-3</v>
      </c>
      <c r="HC13" t="s">
        <v>218</v>
      </c>
      <c r="HD13" t="s">
        <v>139</v>
      </c>
      <c r="HE13">
        <v>0.222</v>
      </c>
      <c r="HF13" t="s">
        <v>172</v>
      </c>
      <c r="HG13" t="s">
        <v>139</v>
      </c>
      <c r="HH13">
        <v>0.622</v>
      </c>
      <c r="HI13" t="s">
        <v>219</v>
      </c>
      <c r="HJ13" t="s">
        <v>139</v>
      </c>
      <c r="HK13">
        <f t="shared" si="7"/>
        <v>0.85119999999999996</v>
      </c>
      <c r="HL13" t="s">
        <v>329</v>
      </c>
      <c r="HM13" t="s">
        <v>263</v>
      </c>
      <c r="HN13">
        <v>3.9380000000000002</v>
      </c>
      <c r="HO13" t="s">
        <v>142</v>
      </c>
      <c r="HP13" t="s">
        <v>143</v>
      </c>
      <c r="HQ13">
        <v>6.55</v>
      </c>
      <c r="HR13" t="s">
        <v>144</v>
      </c>
      <c r="HS13" t="s">
        <v>263</v>
      </c>
      <c r="HT13">
        <v>5.5609999999999999</v>
      </c>
    </row>
    <row r="14" spans="1:228" x14ac:dyDescent="0.3">
      <c r="A14">
        <v>13</v>
      </c>
      <c r="B14" t="s">
        <v>176</v>
      </c>
      <c r="C14" t="s">
        <v>184</v>
      </c>
      <c r="D14">
        <v>13</v>
      </c>
      <c r="E14">
        <v>1</v>
      </c>
      <c r="F14" s="9" t="s">
        <v>132</v>
      </c>
      <c r="G14">
        <v>2012</v>
      </c>
      <c r="H14" s="10" t="s">
        <v>334</v>
      </c>
      <c r="I14" s="10"/>
      <c r="J14" s="10">
        <f>7*30</f>
        <v>210</v>
      </c>
      <c r="K14" t="s">
        <v>184</v>
      </c>
      <c r="L14" t="s">
        <v>293</v>
      </c>
      <c r="M14" t="s">
        <v>294</v>
      </c>
      <c r="N14" t="s">
        <v>1</v>
      </c>
      <c r="O14" t="s">
        <v>1</v>
      </c>
      <c r="P14" t="s">
        <v>1</v>
      </c>
      <c r="Q14" t="s">
        <v>1</v>
      </c>
      <c r="R14">
        <v>13</v>
      </c>
      <c r="S14" t="s">
        <v>208</v>
      </c>
      <c r="T14">
        <v>56</v>
      </c>
      <c r="U14">
        <v>1</v>
      </c>
      <c r="V14" t="s">
        <v>131</v>
      </c>
      <c r="W14" t="s">
        <v>177</v>
      </c>
      <c r="X14" t="s">
        <v>293</v>
      </c>
      <c r="Y14" t="s">
        <v>299</v>
      </c>
      <c r="AF14" t="s">
        <v>178</v>
      </c>
      <c r="AG14">
        <v>20</v>
      </c>
      <c r="AH14" t="b">
        <v>1</v>
      </c>
      <c r="AI14" t="b">
        <v>0</v>
      </c>
      <c r="AJ14" t="b">
        <v>1</v>
      </c>
      <c r="AK14" t="b">
        <v>1</v>
      </c>
      <c r="AL14" t="b">
        <v>1</v>
      </c>
      <c r="AM14" t="b">
        <v>1</v>
      </c>
      <c r="AN14" t="b">
        <v>1</v>
      </c>
      <c r="AO14" t="b">
        <v>1</v>
      </c>
      <c r="AP14" t="b">
        <v>0</v>
      </c>
      <c r="AQ14" t="b">
        <v>1</v>
      </c>
      <c r="AR14" t="b">
        <v>1</v>
      </c>
      <c r="AS14" t="b">
        <v>1</v>
      </c>
      <c r="AT14" t="b">
        <v>1</v>
      </c>
      <c r="AU14" t="b">
        <v>1</v>
      </c>
      <c r="AV14" t="b">
        <v>1</v>
      </c>
      <c r="AW14" t="b">
        <v>1</v>
      </c>
      <c r="AX14" t="b">
        <v>0</v>
      </c>
      <c r="AY14" t="b">
        <v>0</v>
      </c>
      <c r="AZ14" t="b">
        <v>0</v>
      </c>
      <c r="BA14" t="s">
        <v>259</v>
      </c>
      <c r="BB14">
        <v>1700</v>
      </c>
      <c r="BC14" t="s">
        <v>1</v>
      </c>
      <c r="BD14" t="b">
        <v>1</v>
      </c>
      <c r="BE14">
        <v>6</v>
      </c>
      <c r="BF14" t="b">
        <v>0</v>
      </c>
      <c r="BG14" t="s">
        <v>165</v>
      </c>
      <c r="BH14">
        <v>30</v>
      </c>
      <c r="BI14" t="s">
        <v>278</v>
      </c>
      <c r="BJ14">
        <v>5.3</v>
      </c>
      <c r="BK14" t="s">
        <v>196</v>
      </c>
      <c r="BL14">
        <v>0.9</v>
      </c>
      <c r="BM14" t="s">
        <v>199</v>
      </c>
      <c r="BN14">
        <f>100-15</f>
        <v>85</v>
      </c>
      <c r="BO14" t="s">
        <v>281</v>
      </c>
      <c r="BP14">
        <f>2700*0.0041858</f>
        <v>11.30166</v>
      </c>
      <c r="BQ14" t="s">
        <v>175</v>
      </c>
      <c r="BR14" t="s">
        <v>1</v>
      </c>
      <c r="BS14" t="s">
        <v>1</v>
      </c>
      <c r="BT14">
        <v>3429</v>
      </c>
      <c r="BU14" t="s">
        <v>1</v>
      </c>
      <c r="BV14" t="s">
        <v>1</v>
      </c>
      <c r="BW14" s="9" t="s">
        <v>1</v>
      </c>
      <c r="BX14" s="9" t="s">
        <v>1</v>
      </c>
      <c r="BY14" s="16" t="s">
        <v>1</v>
      </c>
      <c r="BZ14" t="s">
        <v>1</v>
      </c>
      <c r="CA14" t="s">
        <v>1</v>
      </c>
      <c r="CB14" t="s">
        <v>323</v>
      </c>
      <c r="CC14" s="9" t="s">
        <v>1</v>
      </c>
      <c r="CD14">
        <v>1235</v>
      </c>
      <c r="CE14" t="s">
        <v>169</v>
      </c>
      <c r="CF14">
        <f>5/1000</f>
        <v>5.0000000000000001E-3</v>
      </c>
      <c r="CG14" t="s">
        <v>1</v>
      </c>
      <c r="CH14" t="s">
        <v>1</v>
      </c>
      <c r="CI14" t="b">
        <v>0</v>
      </c>
      <c r="CJ14" t="s">
        <v>1</v>
      </c>
      <c r="CK14" s="9" t="s">
        <v>1</v>
      </c>
      <c r="CL14" t="s">
        <v>1</v>
      </c>
      <c r="CM14" t="s">
        <v>1</v>
      </c>
      <c r="CN14" t="s">
        <v>1</v>
      </c>
      <c r="CO14" t="s">
        <v>1</v>
      </c>
      <c r="CP14" s="9" t="s">
        <v>1</v>
      </c>
      <c r="CQ14" t="s">
        <v>1</v>
      </c>
      <c r="CR14" t="s">
        <v>1</v>
      </c>
      <c r="CS14" s="9" t="s">
        <v>1</v>
      </c>
      <c r="CT14" t="s">
        <v>1</v>
      </c>
      <c r="CU14" t="s">
        <v>1</v>
      </c>
      <c r="CV14" s="9" t="s">
        <v>1</v>
      </c>
      <c r="CW14" t="s">
        <v>1</v>
      </c>
      <c r="CX14" t="s">
        <v>1</v>
      </c>
      <c r="CY14" s="9" t="s">
        <v>1</v>
      </c>
      <c r="CZ14" t="s">
        <v>1</v>
      </c>
      <c r="DA14" t="s">
        <v>1</v>
      </c>
      <c r="DB14" s="9" t="s">
        <v>1</v>
      </c>
      <c r="DC14" t="s">
        <v>1</v>
      </c>
      <c r="DD14" t="s">
        <v>1</v>
      </c>
      <c r="DE14" s="9" t="s">
        <v>1</v>
      </c>
      <c r="DF14" t="s">
        <v>1</v>
      </c>
      <c r="DG14" t="s">
        <v>1</v>
      </c>
      <c r="DH14" s="9" t="s">
        <v>1</v>
      </c>
      <c r="DI14" t="s">
        <v>1</v>
      </c>
      <c r="DJ14" t="s">
        <v>1</v>
      </c>
      <c r="DK14" s="9" t="s">
        <v>1</v>
      </c>
      <c r="DL14" t="s">
        <v>1</v>
      </c>
      <c r="DM14" t="s">
        <v>1</v>
      </c>
      <c r="DN14" s="9" t="s">
        <v>1</v>
      </c>
      <c r="DO14" t="s">
        <v>1</v>
      </c>
      <c r="DP14" t="s">
        <v>1</v>
      </c>
      <c r="DQ14" t="s">
        <v>1</v>
      </c>
      <c r="DR14" t="s">
        <v>204</v>
      </c>
      <c r="DT14">
        <v>100</v>
      </c>
      <c r="DU14" t="s">
        <v>245</v>
      </c>
      <c r="DV14">
        <f>15*1000/10000</f>
        <v>1.5</v>
      </c>
      <c r="DW14" t="s">
        <v>1</v>
      </c>
      <c r="DX14" t="s">
        <v>167</v>
      </c>
      <c r="DY14">
        <v>1.7</v>
      </c>
      <c r="DZ14" t="s">
        <v>282</v>
      </c>
      <c r="EA14">
        <v>15</v>
      </c>
      <c r="EB14" t="s">
        <v>324</v>
      </c>
      <c r="EC14">
        <f>AVERAGE(2,10)</f>
        <v>6</v>
      </c>
      <c r="ED14" t="s">
        <v>176</v>
      </c>
      <c r="EE14">
        <v>1000</v>
      </c>
      <c r="EF14" t="b">
        <v>1</v>
      </c>
      <c r="EG14" t="s">
        <v>169</v>
      </c>
      <c r="EH14">
        <v>0.85</v>
      </c>
      <c r="EI14" t="s">
        <v>179</v>
      </c>
      <c r="EJ14">
        <v>35</v>
      </c>
      <c r="EK14" t="s">
        <v>1</v>
      </c>
      <c r="EL14" t="s">
        <v>1</v>
      </c>
      <c r="EM14" t="s">
        <v>1</v>
      </c>
      <c r="EN14" t="s">
        <v>1</v>
      </c>
      <c r="EO14" t="s">
        <v>1</v>
      </c>
      <c r="EP14" t="s">
        <v>1</v>
      </c>
      <c r="EQ14" t="s">
        <v>168</v>
      </c>
      <c r="ER14">
        <v>213</v>
      </c>
      <c r="ES14" s="15" t="s">
        <v>247</v>
      </c>
      <c r="ET14">
        <v>28.14</v>
      </c>
      <c r="EU14" t="s">
        <v>196</v>
      </c>
      <c r="EV14" s="13">
        <f>7.78/ET14*100</f>
        <v>27.647476901208247</v>
      </c>
      <c r="EW14" s="15" t="s">
        <v>246</v>
      </c>
      <c r="EX14" s="14">
        <v>27.92</v>
      </c>
      <c r="EY14" t="s">
        <v>1</v>
      </c>
      <c r="EZ14" t="s">
        <v>1</v>
      </c>
      <c r="FA14">
        <v>1</v>
      </c>
      <c r="FB14" t="s">
        <v>170</v>
      </c>
      <c r="FC14" s="15" t="str">
        <f t="shared" si="3"/>
        <v>Excreta, solid, fish/crustaceans (kg N)</v>
      </c>
      <c r="FD14" s="14">
        <f t="shared" si="4"/>
        <v>28.14</v>
      </c>
      <c r="FE14" s="14" t="b">
        <v>1</v>
      </c>
      <c r="FF14" t="str">
        <f t="shared" si="5"/>
        <v>Excreta, liquid, fish/crustaceans (kg N)</v>
      </c>
      <c r="FG14" s="17">
        <f t="shared" si="6"/>
        <v>27.92</v>
      </c>
      <c r="FH14" t="b">
        <v>1</v>
      </c>
      <c r="FI14">
        <v>2</v>
      </c>
      <c r="FJ14" t="s">
        <v>171</v>
      </c>
      <c r="FK14">
        <v>1</v>
      </c>
      <c r="FL14" s="15" t="s">
        <v>247</v>
      </c>
      <c r="FM14" s="11">
        <v>21.3</v>
      </c>
      <c r="FN14" s="11" t="b">
        <v>0</v>
      </c>
      <c r="FO14" s="11" t="s">
        <v>1</v>
      </c>
      <c r="FP14" s="11" t="s">
        <v>1</v>
      </c>
      <c r="FQ14" s="11" t="s">
        <v>1</v>
      </c>
      <c r="FR14" s="11" t="s">
        <v>1</v>
      </c>
      <c r="FS14" s="11" t="s">
        <v>1</v>
      </c>
      <c r="FT14" s="11" t="s">
        <v>1</v>
      </c>
      <c r="FU14" s="11" t="s">
        <v>1</v>
      </c>
      <c r="FV14" s="11" t="s">
        <v>1</v>
      </c>
      <c r="FW14" s="11" t="s">
        <v>1</v>
      </c>
      <c r="FX14" s="11" t="s">
        <v>1</v>
      </c>
      <c r="FY14" s="11" t="s">
        <v>1</v>
      </c>
      <c r="FZ14" s="11" t="s">
        <v>1</v>
      </c>
      <c r="GA14" s="11" t="s">
        <v>1</v>
      </c>
      <c r="GB14" s="11" t="s">
        <v>1</v>
      </c>
      <c r="GC14" s="11" t="s">
        <v>1</v>
      </c>
      <c r="GD14">
        <v>13</v>
      </c>
      <c r="GE14">
        <v>13</v>
      </c>
      <c r="GF14">
        <v>13</v>
      </c>
      <c r="GG14" t="s">
        <v>131</v>
      </c>
      <c r="GH14" t="s">
        <v>176</v>
      </c>
      <c r="GI14">
        <v>1</v>
      </c>
      <c r="GJ14">
        <v>1</v>
      </c>
      <c r="GK14" t="s">
        <v>186</v>
      </c>
      <c r="GL14">
        <v>2012</v>
      </c>
      <c r="GM14" t="s">
        <v>212</v>
      </c>
      <c r="GN14" t="s">
        <v>139</v>
      </c>
      <c r="GO14">
        <v>1.8200000000000001E-2</v>
      </c>
      <c r="GP14" t="s">
        <v>137</v>
      </c>
      <c r="GQ14" t="s">
        <v>213</v>
      </c>
      <c r="GR14" t="s">
        <v>336</v>
      </c>
      <c r="GS14">
        <v>42.164000000000001</v>
      </c>
      <c r="GT14" t="s">
        <v>138</v>
      </c>
      <c r="GU14" t="s">
        <v>139</v>
      </c>
      <c r="GV14">
        <v>5.1299999999999998E-2</v>
      </c>
      <c r="GW14" t="s">
        <v>140</v>
      </c>
      <c r="GX14" t="s">
        <v>214</v>
      </c>
      <c r="GY14">
        <v>1.9370000000000001</v>
      </c>
      <c r="GZ14" t="s">
        <v>141</v>
      </c>
      <c r="HA14" t="s">
        <v>139</v>
      </c>
      <c r="HB14">
        <v>9.1000000000000004E-3</v>
      </c>
      <c r="HC14" t="s">
        <v>218</v>
      </c>
      <c r="HD14" t="s">
        <v>139</v>
      </c>
      <c r="HE14">
        <v>0.16700000000000001</v>
      </c>
      <c r="HF14" t="s">
        <v>172</v>
      </c>
      <c r="HG14" t="s">
        <v>139</v>
      </c>
      <c r="HH14">
        <v>0.54800000000000004</v>
      </c>
      <c r="HI14" t="s">
        <v>219</v>
      </c>
      <c r="HJ14" t="s">
        <v>139</v>
      </c>
      <c r="HK14">
        <f t="shared" si="7"/>
        <v>0.72410000000000008</v>
      </c>
      <c r="HL14" t="s">
        <v>329</v>
      </c>
      <c r="HM14" t="s">
        <v>263</v>
      </c>
      <c r="HN14">
        <v>14.256</v>
      </c>
      <c r="HO14" t="s">
        <v>142</v>
      </c>
      <c r="HP14" t="s">
        <v>143</v>
      </c>
      <c r="HQ14">
        <v>5.6529999999999996</v>
      </c>
      <c r="HR14" t="s">
        <v>144</v>
      </c>
      <c r="HS14" t="s">
        <v>263</v>
      </c>
      <c r="HT14">
        <v>3.9729999999999999</v>
      </c>
    </row>
    <row r="15" spans="1:228" ht="15" customHeight="1" x14ac:dyDescent="0.3">
      <c r="A15">
        <v>14</v>
      </c>
      <c r="B15" t="s">
        <v>176</v>
      </c>
      <c r="C15" t="s">
        <v>206</v>
      </c>
      <c r="D15">
        <v>14</v>
      </c>
      <c r="E15">
        <v>1</v>
      </c>
      <c r="F15" s="9" t="s">
        <v>132</v>
      </c>
      <c r="G15">
        <v>2012</v>
      </c>
      <c r="H15" s="10" t="s">
        <v>334</v>
      </c>
      <c r="I15" s="10"/>
      <c r="J15" s="10">
        <f>7*30</f>
        <v>210</v>
      </c>
      <c r="K15" t="s">
        <v>206</v>
      </c>
      <c r="L15" t="s">
        <v>293</v>
      </c>
      <c r="M15" t="s">
        <v>294</v>
      </c>
      <c r="N15" t="s">
        <v>1</v>
      </c>
      <c r="O15" t="s">
        <v>1</v>
      </c>
      <c r="P15" t="s">
        <v>1</v>
      </c>
      <c r="Q15" t="s">
        <v>1</v>
      </c>
      <c r="R15">
        <v>14</v>
      </c>
      <c r="S15" t="s">
        <v>208</v>
      </c>
      <c r="T15">
        <v>56</v>
      </c>
      <c r="U15">
        <v>1</v>
      </c>
      <c r="V15" t="s">
        <v>131</v>
      </c>
      <c r="W15" t="s">
        <v>177</v>
      </c>
      <c r="X15" t="s">
        <v>293</v>
      </c>
      <c r="Y15" t="s">
        <v>299</v>
      </c>
      <c r="AF15" t="s">
        <v>178</v>
      </c>
      <c r="AG15">
        <v>20</v>
      </c>
      <c r="AH15" t="b">
        <v>1</v>
      </c>
      <c r="AI15" t="b">
        <v>0</v>
      </c>
      <c r="AJ15" t="b">
        <v>1</v>
      </c>
      <c r="AK15" t="b">
        <v>1</v>
      </c>
      <c r="AL15" t="b">
        <v>1</v>
      </c>
      <c r="AM15" t="b">
        <v>1</v>
      </c>
      <c r="AN15" t="b">
        <v>1</v>
      </c>
      <c r="AO15" t="b">
        <v>1</v>
      </c>
      <c r="AP15" t="b">
        <v>0</v>
      </c>
      <c r="AQ15" t="b">
        <v>1</v>
      </c>
      <c r="AR15" t="b">
        <v>1</v>
      </c>
      <c r="AS15" t="b">
        <v>1</v>
      </c>
      <c r="AT15" t="b">
        <v>1</v>
      </c>
      <c r="AU15" t="b">
        <v>1</v>
      </c>
      <c r="AV15" t="b">
        <v>1</v>
      </c>
      <c r="AW15" t="b">
        <v>1</v>
      </c>
      <c r="AX15" t="b">
        <v>0</v>
      </c>
      <c r="AY15" t="b">
        <v>0</v>
      </c>
      <c r="AZ15" t="b">
        <v>0</v>
      </c>
      <c r="BA15" t="s">
        <v>259</v>
      </c>
      <c r="BB15">
        <v>1700</v>
      </c>
      <c r="BC15" t="s">
        <v>1</v>
      </c>
      <c r="BD15" t="b">
        <v>1</v>
      </c>
      <c r="BE15">
        <v>7</v>
      </c>
      <c r="BF15" t="b">
        <v>0</v>
      </c>
      <c r="BG15" t="s">
        <v>165</v>
      </c>
      <c r="BH15">
        <v>26</v>
      </c>
      <c r="BI15" t="s">
        <v>278</v>
      </c>
      <c r="BJ15">
        <v>6</v>
      </c>
      <c r="BK15" t="s">
        <v>196</v>
      </c>
      <c r="BL15">
        <v>0.8</v>
      </c>
      <c r="BM15" t="s">
        <v>199</v>
      </c>
      <c r="BN15">
        <f>100-11</f>
        <v>89</v>
      </c>
      <c r="BO15" t="s">
        <v>281</v>
      </c>
      <c r="BP15">
        <f t="shared" ref="BP15:BP16" si="8">2700*0.0041858</f>
        <v>11.30166</v>
      </c>
      <c r="BQ15" t="s">
        <v>175</v>
      </c>
      <c r="BR15" t="s">
        <v>1</v>
      </c>
      <c r="BS15" t="s">
        <v>1</v>
      </c>
      <c r="BT15">
        <v>514</v>
      </c>
      <c r="BU15" t="s">
        <v>1</v>
      </c>
      <c r="BV15" t="s">
        <v>1</v>
      </c>
      <c r="BW15" s="9" t="s">
        <v>166</v>
      </c>
      <c r="BX15" s="9" t="s">
        <v>1</v>
      </c>
      <c r="BY15">
        <v>378</v>
      </c>
      <c r="BZ15" t="s">
        <v>1</v>
      </c>
      <c r="CA15" t="s">
        <v>1</v>
      </c>
      <c r="CB15" t="s">
        <v>323</v>
      </c>
      <c r="CC15" s="9" t="s">
        <v>1</v>
      </c>
      <c r="CD15">
        <v>1235</v>
      </c>
      <c r="CE15" t="s">
        <v>169</v>
      </c>
      <c r="CF15">
        <f t="shared" ref="CF15:CF16" si="9">5/1000</f>
        <v>5.0000000000000001E-3</v>
      </c>
      <c r="CG15" t="s">
        <v>1</v>
      </c>
      <c r="CH15" t="s">
        <v>1</v>
      </c>
      <c r="CI15" t="b">
        <v>0</v>
      </c>
      <c r="CJ15" t="s">
        <v>1</v>
      </c>
      <c r="CK15" s="9" t="s">
        <v>1</v>
      </c>
      <c r="CL15" t="s">
        <v>1</v>
      </c>
      <c r="CM15" t="s">
        <v>1</v>
      </c>
      <c r="CN15" t="s">
        <v>1</v>
      </c>
      <c r="CO15" t="s">
        <v>1</v>
      </c>
      <c r="CP15" s="9" t="s">
        <v>1</v>
      </c>
      <c r="CQ15" t="s">
        <v>1</v>
      </c>
      <c r="CR15" t="s">
        <v>1</v>
      </c>
      <c r="CS15" s="9" t="s">
        <v>1</v>
      </c>
      <c r="CT15" t="s">
        <v>1</v>
      </c>
      <c r="CU15" t="s">
        <v>1</v>
      </c>
      <c r="CV15" s="9" t="s">
        <v>1</v>
      </c>
      <c r="CW15" t="s">
        <v>1</v>
      </c>
      <c r="CX15" t="s">
        <v>1</v>
      </c>
      <c r="CY15" s="9" t="s">
        <v>1</v>
      </c>
      <c r="CZ15" t="s">
        <v>1</v>
      </c>
      <c r="DA15" t="s">
        <v>1</v>
      </c>
      <c r="DB15" s="9" t="s">
        <v>1</v>
      </c>
      <c r="DC15" t="s">
        <v>1</v>
      </c>
      <c r="DD15" t="s">
        <v>1</v>
      </c>
      <c r="DE15" s="9" t="s">
        <v>1</v>
      </c>
      <c r="DF15" t="s">
        <v>1</v>
      </c>
      <c r="DG15" t="s">
        <v>1</v>
      </c>
      <c r="DH15" s="9" t="s">
        <v>1</v>
      </c>
      <c r="DI15" t="s">
        <v>1</v>
      </c>
      <c r="DJ15" t="s">
        <v>1</v>
      </c>
      <c r="DK15" s="9" t="s">
        <v>1</v>
      </c>
      <c r="DL15" t="s">
        <v>1</v>
      </c>
      <c r="DM15" t="s">
        <v>1</v>
      </c>
      <c r="DN15" s="9" t="s">
        <v>1</v>
      </c>
      <c r="DO15" t="s">
        <v>1</v>
      </c>
      <c r="DP15" t="s">
        <v>1</v>
      </c>
      <c r="DQ15" t="s">
        <v>1</v>
      </c>
      <c r="DR15" t="s">
        <v>207</v>
      </c>
      <c r="DT15">
        <v>100</v>
      </c>
      <c r="DU15" t="s">
        <v>245</v>
      </c>
      <c r="DV15">
        <f>AVERAGE(200,500)*1000/10000</f>
        <v>35</v>
      </c>
      <c r="DW15" t="s">
        <v>1</v>
      </c>
      <c r="DX15" t="s">
        <v>167</v>
      </c>
      <c r="DY15">
        <v>1.7</v>
      </c>
      <c r="DZ15" t="s">
        <v>282</v>
      </c>
      <c r="EA15">
        <v>15</v>
      </c>
      <c r="EB15" t="s">
        <v>324</v>
      </c>
      <c r="EC15">
        <f>AVERAGE(15,20)</f>
        <v>17.5</v>
      </c>
      <c r="ED15" t="s">
        <v>176</v>
      </c>
      <c r="EE15">
        <v>1000</v>
      </c>
      <c r="EF15" t="b">
        <v>1</v>
      </c>
      <c r="EG15" t="s">
        <v>169</v>
      </c>
      <c r="EH15">
        <v>0.85</v>
      </c>
      <c r="EI15" t="s">
        <v>179</v>
      </c>
      <c r="EJ15">
        <v>35</v>
      </c>
      <c r="EK15" t="s">
        <v>1</v>
      </c>
      <c r="EL15" t="s">
        <v>1</v>
      </c>
      <c r="EM15" t="s">
        <v>1</v>
      </c>
      <c r="EN15" t="s">
        <v>1</v>
      </c>
      <c r="EO15" t="s">
        <v>1</v>
      </c>
      <c r="EP15" t="s">
        <v>1</v>
      </c>
      <c r="EQ15" t="s">
        <v>168</v>
      </c>
      <c r="ER15">
        <v>213</v>
      </c>
      <c r="ES15" s="15" t="s">
        <v>247</v>
      </c>
      <c r="ET15">
        <v>28.14</v>
      </c>
      <c r="EU15" t="s">
        <v>196</v>
      </c>
      <c r="EV15" s="13">
        <f>7.78/ET15*100</f>
        <v>27.647476901208247</v>
      </c>
      <c r="EW15" s="15" t="s">
        <v>246</v>
      </c>
      <c r="EX15" s="14">
        <v>27.92</v>
      </c>
      <c r="EY15" t="s">
        <v>1</v>
      </c>
      <c r="EZ15" t="s">
        <v>1</v>
      </c>
      <c r="FA15">
        <v>1</v>
      </c>
      <c r="FB15" t="s">
        <v>170</v>
      </c>
      <c r="FC15" s="15" t="str">
        <f t="shared" si="3"/>
        <v>Excreta, solid, fish/crustaceans (kg N)</v>
      </c>
      <c r="FD15" s="14">
        <f t="shared" si="4"/>
        <v>28.14</v>
      </c>
      <c r="FE15" s="14" t="b">
        <v>1</v>
      </c>
      <c r="FF15" t="str">
        <f t="shared" si="5"/>
        <v>Excreta, liquid, fish/crustaceans (kg N)</v>
      </c>
      <c r="FG15" s="17">
        <f t="shared" si="6"/>
        <v>27.92</v>
      </c>
      <c r="FH15" t="b">
        <v>1</v>
      </c>
      <c r="FI15">
        <v>2</v>
      </c>
      <c r="FJ15" t="s">
        <v>171</v>
      </c>
      <c r="FK15">
        <v>1</v>
      </c>
      <c r="FL15" s="15" t="s">
        <v>247</v>
      </c>
      <c r="FM15" s="12">
        <v>14.13</v>
      </c>
      <c r="FN15" s="11" t="b">
        <v>0</v>
      </c>
      <c r="FO15" s="12" t="s">
        <v>1</v>
      </c>
      <c r="FP15" s="12" t="s">
        <v>1</v>
      </c>
      <c r="FQ15" s="12" t="s">
        <v>1</v>
      </c>
      <c r="FR15" s="12" t="s">
        <v>1</v>
      </c>
      <c r="FS15" s="12" t="s">
        <v>1</v>
      </c>
      <c r="FT15" s="12" t="s">
        <v>1</v>
      </c>
      <c r="FU15" s="12" t="s">
        <v>1</v>
      </c>
      <c r="FV15" s="12" t="s">
        <v>1</v>
      </c>
      <c r="FW15" s="12" t="s">
        <v>1</v>
      </c>
      <c r="FX15" s="12" t="s">
        <v>1</v>
      </c>
      <c r="FY15" s="12" t="s">
        <v>1</v>
      </c>
      <c r="FZ15" s="12" t="s">
        <v>1</v>
      </c>
      <c r="GA15" s="12" t="s">
        <v>1</v>
      </c>
      <c r="GB15" s="12" t="s">
        <v>1</v>
      </c>
      <c r="GC15" s="12" t="s">
        <v>1</v>
      </c>
      <c r="GD15">
        <v>14</v>
      </c>
      <c r="GE15">
        <v>14</v>
      </c>
      <c r="GF15">
        <v>14</v>
      </c>
      <c r="GG15" t="s">
        <v>131</v>
      </c>
      <c r="GH15" t="s">
        <v>176</v>
      </c>
      <c r="GI15">
        <v>1</v>
      </c>
      <c r="GJ15">
        <v>1</v>
      </c>
      <c r="GK15" t="s">
        <v>186</v>
      </c>
      <c r="GL15">
        <v>2012</v>
      </c>
      <c r="GM15" t="s">
        <v>212</v>
      </c>
      <c r="GN15" t="s">
        <v>139</v>
      </c>
      <c r="GO15">
        <v>2.86E-2</v>
      </c>
      <c r="GP15" t="s">
        <v>137</v>
      </c>
      <c r="GQ15" t="s">
        <v>213</v>
      </c>
      <c r="GR15" t="s">
        <v>336</v>
      </c>
      <c r="GS15">
        <v>40.143999999999998</v>
      </c>
      <c r="GT15" t="s">
        <v>138</v>
      </c>
      <c r="GU15" t="s">
        <v>139</v>
      </c>
      <c r="GV15">
        <v>5.3700000000000005E-2</v>
      </c>
      <c r="GW15" t="s">
        <v>140</v>
      </c>
      <c r="GX15" t="s">
        <v>214</v>
      </c>
      <c r="GY15">
        <v>2.89</v>
      </c>
      <c r="GZ15" t="s">
        <v>141</v>
      </c>
      <c r="HA15" t="s">
        <v>139</v>
      </c>
      <c r="HB15">
        <v>1.03E-2</v>
      </c>
      <c r="HC15" t="s">
        <v>218</v>
      </c>
      <c r="HD15" t="s">
        <v>139</v>
      </c>
      <c r="HE15">
        <v>0.151</v>
      </c>
      <c r="HF15" t="s">
        <v>172</v>
      </c>
      <c r="HG15" t="s">
        <v>139</v>
      </c>
      <c r="HH15">
        <v>0.63400000000000001</v>
      </c>
      <c r="HI15" t="s">
        <v>219</v>
      </c>
      <c r="HJ15" t="s">
        <v>139</v>
      </c>
      <c r="HK15">
        <f t="shared" si="7"/>
        <v>0.79530000000000001</v>
      </c>
      <c r="HL15" t="s">
        <v>329</v>
      </c>
      <c r="HM15" t="s">
        <v>263</v>
      </c>
      <c r="HN15">
        <v>14.262</v>
      </c>
      <c r="HO15" t="s">
        <v>142</v>
      </c>
      <c r="HP15" t="s">
        <v>143</v>
      </c>
      <c r="HQ15">
        <v>5.6529999999999996</v>
      </c>
      <c r="HR15" t="s">
        <v>144</v>
      </c>
      <c r="HS15" t="s">
        <v>263</v>
      </c>
      <c r="HT15">
        <v>1.0580000000000001</v>
      </c>
    </row>
    <row r="16" spans="1:228" ht="15" customHeight="1" x14ac:dyDescent="0.3">
      <c r="A16">
        <v>15</v>
      </c>
      <c r="B16" t="s">
        <v>176</v>
      </c>
      <c r="C16" t="s">
        <v>205</v>
      </c>
      <c r="D16">
        <v>15</v>
      </c>
      <c r="E16">
        <v>1</v>
      </c>
      <c r="F16" s="9" t="s">
        <v>132</v>
      </c>
      <c r="G16">
        <v>2012</v>
      </c>
      <c r="H16" s="10" t="s">
        <v>334</v>
      </c>
      <c r="I16" s="10"/>
      <c r="J16" s="10">
        <f>7*30</f>
        <v>210</v>
      </c>
      <c r="K16" t="s">
        <v>205</v>
      </c>
      <c r="L16" t="s">
        <v>293</v>
      </c>
      <c r="M16" t="s">
        <v>294</v>
      </c>
      <c r="N16" t="s">
        <v>1</v>
      </c>
      <c r="O16" t="s">
        <v>1</v>
      </c>
      <c r="P16" t="s">
        <v>1</v>
      </c>
      <c r="Q16" t="s">
        <v>1</v>
      </c>
      <c r="R16">
        <v>15</v>
      </c>
      <c r="S16" t="s">
        <v>208</v>
      </c>
      <c r="T16">
        <v>56</v>
      </c>
      <c r="U16">
        <v>1</v>
      </c>
      <c r="V16" t="s">
        <v>131</v>
      </c>
      <c r="W16" t="s">
        <v>177</v>
      </c>
      <c r="X16" t="s">
        <v>293</v>
      </c>
      <c r="Y16" t="s">
        <v>299</v>
      </c>
      <c r="AF16" t="s">
        <v>178</v>
      </c>
      <c r="AG16">
        <v>20</v>
      </c>
      <c r="AH16" t="b">
        <v>1</v>
      </c>
      <c r="AI16" t="b">
        <v>0</v>
      </c>
      <c r="AJ16" t="b">
        <v>1</v>
      </c>
      <c r="AK16" t="b">
        <v>1</v>
      </c>
      <c r="AL16" t="b">
        <v>1</v>
      </c>
      <c r="AM16" t="b">
        <v>1</v>
      </c>
      <c r="AN16" t="b">
        <v>1</v>
      </c>
      <c r="AO16" t="b">
        <v>1</v>
      </c>
      <c r="AP16" t="b">
        <v>0</v>
      </c>
      <c r="AQ16" t="b">
        <v>1</v>
      </c>
      <c r="AR16" t="b">
        <v>1</v>
      </c>
      <c r="AS16" t="b">
        <v>1</v>
      </c>
      <c r="AT16" t="b">
        <v>1</v>
      </c>
      <c r="AU16" t="b">
        <v>1</v>
      </c>
      <c r="AV16" t="b">
        <v>1</v>
      </c>
      <c r="AW16" t="b">
        <v>1</v>
      </c>
      <c r="AX16" t="b">
        <v>0</v>
      </c>
      <c r="AY16" t="b">
        <v>0</v>
      </c>
      <c r="AZ16" t="b">
        <v>0</v>
      </c>
      <c r="BA16" t="s">
        <v>259</v>
      </c>
      <c r="BB16">
        <v>1400</v>
      </c>
      <c r="BC16" t="s">
        <v>1</v>
      </c>
      <c r="BD16" t="b">
        <v>1</v>
      </c>
      <c r="BE16">
        <v>7</v>
      </c>
      <c r="BF16" t="b">
        <v>0</v>
      </c>
      <c r="BG16" t="s">
        <v>165</v>
      </c>
      <c r="BH16">
        <v>26</v>
      </c>
      <c r="BI16" t="s">
        <v>278</v>
      </c>
      <c r="BJ16">
        <v>6</v>
      </c>
      <c r="BK16" t="s">
        <v>196</v>
      </c>
      <c r="BL16">
        <v>0.8</v>
      </c>
      <c r="BM16" t="s">
        <v>199</v>
      </c>
      <c r="BN16">
        <f>100-11</f>
        <v>89</v>
      </c>
      <c r="BO16" t="s">
        <v>281</v>
      </c>
      <c r="BP16">
        <f t="shared" si="8"/>
        <v>11.30166</v>
      </c>
      <c r="BQ16" t="s">
        <v>175</v>
      </c>
      <c r="BR16" t="s">
        <v>1</v>
      </c>
      <c r="BS16" t="s">
        <v>1</v>
      </c>
      <c r="BT16">
        <v>514</v>
      </c>
      <c r="BU16" t="s">
        <v>1</v>
      </c>
      <c r="BV16" t="s">
        <v>1</v>
      </c>
      <c r="BW16" s="9" t="s">
        <v>166</v>
      </c>
      <c r="BX16" s="9" t="s">
        <v>1</v>
      </c>
      <c r="BY16">
        <v>378</v>
      </c>
      <c r="BZ16" t="s">
        <v>1</v>
      </c>
      <c r="CA16" t="s">
        <v>1</v>
      </c>
      <c r="CB16" t="s">
        <v>323</v>
      </c>
      <c r="CC16" s="9" t="s">
        <v>1</v>
      </c>
      <c r="CD16">
        <v>1235</v>
      </c>
      <c r="CE16" t="s">
        <v>169</v>
      </c>
      <c r="CF16">
        <f t="shared" si="9"/>
        <v>5.0000000000000001E-3</v>
      </c>
      <c r="CG16" t="s">
        <v>1</v>
      </c>
      <c r="CH16" t="s">
        <v>1</v>
      </c>
      <c r="CI16" t="b">
        <v>0</v>
      </c>
      <c r="CJ16" t="s">
        <v>1</v>
      </c>
      <c r="CK16" s="9" t="s">
        <v>1</v>
      </c>
      <c r="CL16" t="s">
        <v>1</v>
      </c>
      <c r="CM16" t="s">
        <v>1</v>
      </c>
      <c r="CN16" t="s">
        <v>1</v>
      </c>
      <c r="CO16" t="s">
        <v>1</v>
      </c>
      <c r="CP16" s="9" t="s">
        <v>1</v>
      </c>
      <c r="CQ16" t="s">
        <v>1</v>
      </c>
      <c r="CR16" t="s">
        <v>1</v>
      </c>
      <c r="CS16" s="9" t="s">
        <v>1</v>
      </c>
      <c r="CT16" t="s">
        <v>1</v>
      </c>
      <c r="CU16" t="s">
        <v>1</v>
      </c>
      <c r="CV16" s="9" t="s">
        <v>1</v>
      </c>
      <c r="CW16" t="s">
        <v>1</v>
      </c>
      <c r="CX16" t="s">
        <v>1</v>
      </c>
      <c r="CY16" s="9" t="s">
        <v>1</v>
      </c>
      <c r="CZ16" t="s">
        <v>1</v>
      </c>
      <c r="DA16" t="s">
        <v>1</v>
      </c>
      <c r="DB16" s="9" t="s">
        <v>1</v>
      </c>
      <c r="DC16" t="s">
        <v>1</v>
      </c>
      <c r="DD16" t="s">
        <v>1</v>
      </c>
      <c r="DE16" s="9" t="s">
        <v>1</v>
      </c>
      <c r="DF16" t="s">
        <v>1</v>
      </c>
      <c r="DG16" t="s">
        <v>1</v>
      </c>
      <c r="DH16" s="9" t="s">
        <v>1</v>
      </c>
      <c r="DI16" t="s">
        <v>1</v>
      </c>
      <c r="DJ16" t="s">
        <v>1</v>
      </c>
      <c r="DK16" s="9" t="s">
        <v>1</v>
      </c>
      <c r="DL16" t="s">
        <v>1</v>
      </c>
      <c r="DM16" t="s">
        <v>1</v>
      </c>
      <c r="DN16" s="9" t="s">
        <v>1</v>
      </c>
      <c r="DO16" t="s">
        <v>1</v>
      </c>
      <c r="DP16" t="s">
        <v>1</v>
      </c>
      <c r="DQ16" t="s">
        <v>1</v>
      </c>
      <c r="DR16" t="s">
        <v>207</v>
      </c>
      <c r="DT16">
        <v>100</v>
      </c>
      <c r="DU16" t="s">
        <v>245</v>
      </c>
      <c r="DV16">
        <f>AVERAGE(200,500)*1000/10000</f>
        <v>35</v>
      </c>
      <c r="DW16" t="s">
        <v>1</v>
      </c>
      <c r="DX16" t="s">
        <v>167</v>
      </c>
      <c r="DY16">
        <v>1.4</v>
      </c>
      <c r="DZ16" t="s">
        <v>282</v>
      </c>
      <c r="EA16">
        <v>15</v>
      </c>
      <c r="EB16" t="s">
        <v>324</v>
      </c>
      <c r="EC16">
        <f>AVERAGE(15,20)</f>
        <v>17.5</v>
      </c>
      <c r="ED16" t="s">
        <v>176</v>
      </c>
      <c r="EE16">
        <v>1000</v>
      </c>
      <c r="EF16" t="b">
        <v>1</v>
      </c>
      <c r="EG16" t="s">
        <v>169</v>
      </c>
      <c r="EH16">
        <v>0.85</v>
      </c>
      <c r="EI16" t="s">
        <v>179</v>
      </c>
      <c r="EJ16">
        <v>35</v>
      </c>
      <c r="EK16" t="s">
        <v>1</v>
      </c>
      <c r="EL16" t="s">
        <v>1</v>
      </c>
      <c r="EM16" t="s">
        <v>1</v>
      </c>
      <c r="EN16" t="s">
        <v>1</v>
      </c>
      <c r="EO16" t="s">
        <v>1</v>
      </c>
      <c r="EP16" t="s">
        <v>1</v>
      </c>
      <c r="EQ16" t="s">
        <v>168</v>
      </c>
      <c r="ER16">
        <v>213</v>
      </c>
      <c r="ES16" s="15" t="s">
        <v>247</v>
      </c>
      <c r="ET16">
        <v>21.63</v>
      </c>
      <c r="EU16" t="s">
        <v>196</v>
      </c>
      <c r="EV16" s="13">
        <f>5.82/ET16*100</f>
        <v>26.907073509015262</v>
      </c>
      <c r="EW16" s="15" t="s">
        <v>246</v>
      </c>
      <c r="EX16" s="14">
        <v>15.55</v>
      </c>
      <c r="EY16" t="s">
        <v>1</v>
      </c>
      <c r="EZ16" t="s">
        <v>1</v>
      </c>
      <c r="FA16">
        <v>1</v>
      </c>
      <c r="FB16" t="s">
        <v>170</v>
      </c>
      <c r="FC16" s="15" t="str">
        <f t="shared" si="3"/>
        <v>Excreta, solid, fish/crustaceans (kg N)</v>
      </c>
      <c r="FD16" s="14">
        <f t="shared" si="4"/>
        <v>21.63</v>
      </c>
      <c r="FE16" s="14" t="b">
        <v>1</v>
      </c>
      <c r="FF16" t="str">
        <f t="shared" si="5"/>
        <v>Excreta, liquid, fish/crustaceans (kg N)</v>
      </c>
      <c r="FG16" s="17">
        <f t="shared" si="6"/>
        <v>15.55</v>
      </c>
      <c r="FH16" t="b">
        <v>1</v>
      </c>
      <c r="FI16">
        <v>2</v>
      </c>
      <c r="FJ16" t="s">
        <v>171</v>
      </c>
      <c r="FK16">
        <v>1</v>
      </c>
      <c r="FL16" s="15" t="s">
        <v>247</v>
      </c>
      <c r="FM16" s="12">
        <v>14.13</v>
      </c>
      <c r="FN16" s="11" t="b">
        <v>0</v>
      </c>
      <c r="FO16" s="12" t="s">
        <v>1</v>
      </c>
      <c r="FP16" s="12" t="s">
        <v>1</v>
      </c>
      <c r="FQ16" s="12" t="s">
        <v>1</v>
      </c>
      <c r="FR16" s="12" t="s">
        <v>1</v>
      </c>
      <c r="FS16" s="12" t="s">
        <v>1</v>
      </c>
      <c r="FT16" s="12" t="s">
        <v>1</v>
      </c>
      <c r="FU16" s="12" t="s">
        <v>1</v>
      </c>
      <c r="FV16" s="12" t="s">
        <v>1</v>
      </c>
      <c r="FW16" s="12" t="s">
        <v>1</v>
      </c>
      <c r="FX16" s="12" t="s">
        <v>1</v>
      </c>
      <c r="FY16" s="12" t="s">
        <v>1</v>
      </c>
      <c r="FZ16" s="12" t="s">
        <v>1</v>
      </c>
      <c r="GA16" s="12" t="s">
        <v>1</v>
      </c>
      <c r="GB16" s="12" t="s">
        <v>1</v>
      </c>
      <c r="GC16" s="12" t="s">
        <v>1</v>
      </c>
      <c r="GD16">
        <v>15</v>
      </c>
      <c r="GE16">
        <v>15</v>
      </c>
      <c r="GF16">
        <v>15</v>
      </c>
      <c r="GG16" t="s">
        <v>131</v>
      </c>
      <c r="GH16" t="s">
        <v>176</v>
      </c>
      <c r="GI16">
        <v>1</v>
      </c>
      <c r="GJ16">
        <v>1</v>
      </c>
      <c r="GK16" t="s">
        <v>186</v>
      </c>
      <c r="GL16">
        <v>2012</v>
      </c>
      <c r="GM16" t="s">
        <v>212</v>
      </c>
      <c r="GN16" t="s">
        <v>139</v>
      </c>
      <c r="GO16">
        <v>3.6200000000000003E-2</v>
      </c>
      <c r="GP16" t="s">
        <v>137</v>
      </c>
      <c r="GQ16" t="s">
        <v>213</v>
      </c>
      <c r="GR16" t="s">
        <v>336</v>
      </c>
      <c r="GS16">
        <v>52.798000000000002</v>
      </c>
      <c r="GT16" t="s">
        <v>138</v>
      </c>
      <c r="GU16" t="s">
        <v>139</v>
      </c>
      <c r="GV16">
        <v>3.6299999999999999E-2</v>
      </c>
      <c r="GW16" t="s">
        <v>140</v>
      </c>
      <c r="GX16" t="s">
        <v>214</v>
      </c>
      <c r="GY16">
        <v>4.1239999999999997</v>
      </c>
      <c r="GZ16" t="s">
        <v>141</v>
      </c>
      <c r="HA16" t="s">
        <v>139</v>
      </c>
      <c r="HB16">
        <v>9.4000000000000004E-3</v>
      </c>
      <c r="HC16" t="s">
        <v>218</v>
      </c>
      <c r="HD16" t="s">
        <v>139</v>
      </c>
      <c r="HE16">
        <v>0.24099999999999999</v>
      </c>
      <c r="HF16" t="s">
        <v>172</v>
      </c>
      <c r="HG16" t="s">
        <v>139</v>
      </c>
      <c r="HH16">
        <v>0.81100000000000005</v>
      </c>
      <c r="HI16" t="s">
        <v>219</v>
      </c>
      <c r="HJ16" t="s">
        <v>139</v>
      </c>
      <c r="HK16">
        <f t="shared" si="7"/>
        <v>1.0614000000000001</v>
      </c>
      <c r="HL16" t="s">
        <v>329</v>
      </c>
      <c r="HM16" t="s">
        <v>263</v>
      </c>
      <c r="HN16">
        <v>2.8079999999999998</v>
      </c>
      <c r="HO16" t="s">
        <v>142</v>
      </c>
      <c r="HP16" t="s">
        <v>143</v>
      </c>
      <c r="HQ16">
        <v>6.32</v>
      </c>
      <c r="HR16" t="s">
        <v>144</v>
      </c>
      <c r="HS16" t="s">
        <v>263</v>
      </c>
      <c r="HT16">
        <v>1.444</v>
      </c>
    </row>
    <row r="17" spans="1:228" x14ac:dyDescent="0.3">
      <c r="A17">
        <v>16</v>
      </c>
      <c r="B17" t="s">
        <v>252</v>
      </c>
      <c r="C17" t="s">
        <v>252</v>
      </c>
      <c r="D17">
        <v>16</v>
      </c>
      <c r="E17">
        <v>1</v>
      </c>
      <c r="F17" s="9" t="s">
        <v>132</v>
      </c>
      <c r="G17">
        <v>2012</v>
      </c>
      <c r="H17" t="s">
        <v>1</v>
      </c>
      <c r="J17" t="s">
        <v>1</v>
      </c>
      <c r="K17" t="s">
        <v>253</v>
      </c>
      <c r="L17" t="s">
        <v>296</v>
      </c>
      <c r="M17" t="s">
        <v>295</v>
      </c>
      <c r="N17" t="s">
        <v>1</v>
      </c>
      <c r="O17" t="s">
        <v>1</v>
      </c>
      <c r="P17" t="s">
        <v>1</v>
      </c>
      <c r="Q17" t="s">
        <v>1</v>
      </c>
      <c r="R17">
        <v>16</v>
      </c>
      <c r="S17" t="s">
        <v>244</v>
      </c>
      <c r="T17" t="s">
        <v>1</v>
      </c>
      <c r="U17">
        <v>1</v>
      </c>
      <c r="V17" t="s">
        <v>131</v>
      </c>
      <c r="W17" t="s">
        <v>1</v>
      </c>
      <c r="X17" t="s">
        <v>1</v>
      </c>
      <c r="Y17" t="s">
        <v>1</v>
      </c>
      <c r="AF17" t="s">
        <v>1</v>
      </c>
      <c r="AG17" t="s">
        <v>1</v>
      </c>
      <c r="AH17" t="b">
        <v>1</v>
      </c>
      <c r="AI17" t="b">
        <v>0</v>
      </c>
      <c r="AJ17" t="b">
        <v>1</v>
      </c>
      <c r="AK17" t="b">
        <v>1</v>
      </c>
      <c r="AL17" t="b">
        <v>1</v>
      </c>
      <c r="AM17" t="b">
        <v>1</v>
      </c>
      <c r="AN17" t="b">
        <v>1</v>
      </c>
      <c r="AO17" t="b">
        <v>1</v>
      </c>
      <c r="AP17" t="b">
        <v>1</v>
      </c>
      <c r="AQ17" t="b">
        <v>1</v>
      </c>
      <c r="AR17" t="b">
        <v>1</v>
      </c>
      <c r="AS17" t="b">
        <v>1</v>
      </c>
      <c r="AT17" t="b">
        <v>1</v>
      </c>
      <c r="AU17" t="b">
        <v>1</v>
      </c>
      <c r="AV17" t="b">
        <v>1</v>
      </c>
      <c r="AW17" t="b">
        <v>1</v>
      </c>
      <c r="AX17" t="b">
        <v>0</v>
      </c>
      <c r="AY17" t="b">
        <v>0</v>
      </c>
      <c r="AZ17" t="b">
        <v>0</v>
      </c>
      <c r="BA17" t="s">
        <v>328</v>
      </c>
      <c r="BB17">
        <f>4.21*1000</f>
        <v>4210</v>
      </c>
      <c r="BC17" t="s">
        <v>1</v>
      </c>
      <c r="BD17" t="s">
        <v>1</v>
      </c>
      <c r="BE17" t="s">
        <v>1</v>
      </c>
      <c r="BF17" t="s">
        <v>1</v>
      </c>
      <c r="BG17" t="s">
        <v>1</v>
      </c>
      <c r="BH17" t="s">
        <v>1</v>
      </c>
      <c r="BI17" t="s">
        <v>1</v>
      </c>
      <c r="BJ17" t="s">
        <v>1</v>
      </c>
      <c r="BK17" t="s">
        <v>1</v>
      </c>
      <c r="BL17" t="s">
        <v>1</v>
      </c>
      <c r="BM17" t="s">
        <v>1</v>
      </c>
      <c r="BN17" t="s">
        <v>1</v>
      </c>
      <c r="BO17" t="s">
        <v>1</v>
      </c>
      <c r="BP17" t="s">
        <v>1</v>
      </c>
      <c r="BQ17" t="s">
        <v>166</v>
      </c>
      <c r="BR17" t="s">
        <v>1</v>
      </c>
      <c r="BS17" t="s">
        <v>1</v>
      </c>
      <c r="BT17" s="13">
        <f>6389/42.8</f>
        <v>149.27570093457945</v>
      </c>
      <c r="BU17" t="s">
        <v>1</v>
      </c>
      <c r="BV17" t="s">
        <v>1</v>
      </c>
      <c r="BW17" t="s">
        <v>280</v>
      </c>
      <c r="BX17" s="9" t="s">
        <v>1</v>
      </c>
      <c r="BY17" s="17">
        <f>312/3.6</f>
        <v>86.666666666666671</v>
      </c>
      <c r="BZ17" t="s">
        <v>1</v>
      </c>
      <c r="CA17" t="s">
        <v>1</v>
      </c>
      <c r="CB17" t="s">
        <v>255</v>
      </c>
      <c r="CC17" s="9" t="s">
        <v>1</v>
      </c>
      <c r="CD17">
        <v>0.86</v>
      </c>
      <c r="CE17" t="s">
        <v>1</v>
      </c>
      <c r="CF17" t="s">
        <v>1</v>
      </c>
      <c r="CG17" t="s">
        <v>1</v>
      </c>
      <c r="CH17" t="s">
        <v>1</v>
      </c>
      <c r="CI17" t="s">
        <v>1</v>
      </c>
      <c r="CJ17" t="s">
        <v>1</v>
      </c>
      <c r="CK17" t="s">
        <v>1</v>
      </c>
      <c r="CL17" t="s">
        <v>1</v>
      </c>
      <c r="CM17" t="s">
        <v>1</v>
      </c>
      <c r="CN17" t="s">
        <v>1</v>
      </c>
      <c r="CO17" t="s">
        <v>1</v>
      </c>
      <c r="CP17" t="s">
        <v>1</v>
      </c>
      <c r="CQ17" t="s">
        <v>1</v>
      </c>
      <c r="CR17" t="s">
        <v>1</v>
      </c>
      <c r="CS17" t="s">
        <v>1</v>
      </c>
      <c r="CT17" t="s">
        <v>1</v>
      </c>
      <c r="CU17" t="s">
        <v>1</v>
      </c>
      <c r="CV17" t="s">
        <v>1</v>
      </c>
      <c r="CW17" t="s">
        <v>1</v>
      </c>
      <c r="CX17" t="s">
        <v>1</v>
      </c>
      <c r="CY17" t="s">
        <v>1</v>
      </c>
      <c r="CZ17" t="s">
        <v>1</v>
      </c>
      <c r="DA17" t="s">
        <v>1</v>
      </c>
      <c r="DB17" t="s">
        <v>1</v>
      </c>
      <c r="DC17" t="s">
        <v>1</v>
      </c>
      <c r="DD17" t="s">
        <v>1</v>
      </c>
      <c r="DE17" t="s">
        <v>1</v>
      </c>
      <c r="DF17" t="s">
        <v>1</v>
      </c>
      <c r="DG17" t="s">
        <v>1</v>
      </c>
      <c r="DH17" t="s">
        <v>1</v>
      </c>
      <c r="DI17" t="s">
        <v>1</v>
      </c>
      <c r="DJ17" t="s">
        <v>1</v>
      </c>
      <c r="DK17" t="s">
        <v>1</v>
      </c>
      <c r="DL17" t="s">
        <v>1</v>
      </c>
      <c r="DM17" t="s">
        <v>1</v>
      </c>
      <c r="DN17" t="s">
        <v>1</v>
      </c>
      <c r="DO17" t="s">
        <v>1</v>
      </c>
      <c r="DP17" t="s">
        <v>1</v>
      </c>
      <c r="DQ17" t="s">
        <v>1</v>
      </c>
      <c r="DR17" t="s">
        <v>347</v>
      </c>
      <c r="DS17">
        <v>100</v>
      </c>
      <c r="DT17" t="s">
        <v>1</v>
      </c>
      <c r="DU17" t="s">
        <v>1</v>
      </c>
      <c r="DV17" t="s">
        <v>1</v>
      </c>
      <c r="DW17" t="s">
        <v>1</v>
      </c>
      <c r="DX17" t="s">
        <v>1</v>
      </c>
      <c r="DY17" t="s">
        <v>1</v>
      </c>
      <c r="DZ17" t="s">
        <v>1</v>
      </c>
      <c r="EA17" t="s">
        <v>1</v>
      </c>
      <c r="EB17" t="s">
        <v>1</v>
      </c>
      <c r="EC17" t="s">
        <v>1</v>
      </c>
      <c r="ED17" t="s">
        <v>254</v>
      </c>
      <c r="EE17">
        <v>1000</v>
      </c>
      <c r="EF17" t="b">
        <v>1</v>
      </c>
      <c r="EG17" t="s">
        <v>1</v>
      </c>
      <c r="EH17" t="s">
        <v>1</v>
      </c>
      <c r="EI17" t="s">
        <v>1</v>
      </c>
      <c r="EJ17" t="s">
        <v>1</v>
      </c>
      <c r="EK17" t="s">
        <v>1</v>
      </c>
      <c r="EL17" t="s">
        <v>1</v>
      </c>
      <c r="EM17" t="s">
        <v>1</v>
      </c>
      <c r="EN17" t="s">
        <v>1</v>
      </c>
      <c r="EO17" t="s">
        <v>1</v>
      </c>
      <c r="EP17" t="s">
        <v>1</v>
      </c>
      <c r="EQ17" t="s">
        <v>1</v>
      </c>
      <c r="ER17" t="s">
        <v>1</v>
      </c>
      <c r="ES17" t="s">
        <v>133</v>
      </c>
      <c r="ET17">
        <f>0.19*1000</f>
        <v>190</v>
      </c>
      <c r="EU17" t="s">
        <v>1</v>
      </c>
      <c r="EV17" t="s">
        <v>1</v>
      </c>
      <c r="EW17" t="s">
        <v>1</v>
      </c>
      <c r="EX17" t="s">
        <v>1</v>
      </c>
      <c r="EY17" t="s">
        <v>1</v>
      </c>
      <c r="EZ17" t="s">
        <v>1</v>
      </c>
      <c r="FA17" t="s">
        <v>1</v>
      </c>
      <c r="FB17" t="s">
        <v>1</v>
      </c>
      <c r="FC17" t="s">
        <v>1</v>
      </c>
      <c r="FD17" t="s">
        <v>1</v>
      </c>
      <c r="FE17" t="s">
        <v>1</v>
      </c>
      <c r="FF17" t="s">
        <v>1</v>
      </c>
      <c r="FG17" t="s">
        <v>1</v>
      </c>
      <c r="FH17" t="s">
        <v>1</v>
      </c>
      <c r="FI17" t="s">
        <v>1</v>
      </c>
      <c r="FJ17" t="s">
        <v>1</v>
      </c>
      <c r="FK17" t="s">
        <v>1</v>
      </c>
      <c r="FL17" t="s">
        <v>1</v>
      </c>
      <c r="FM17" t="s">
        <v>1</v>
      </c>
      <c r="FN17" t="s">
        <v>1</v>
      </c>
      <c r="FO17" t="s">
        <v>262</v>
      </c>
      <c r="FP17">
        <v>0.55000000000000004</v>
      </c>
      <c r="FQ17" s="11" t="s">
        <v>258</v>
      </c>
      <c r="FR17" s="11" t="s">
        <v>213</v>
      </c>
      <c r="FS17" s="11" t="s">
        <v>340</v>
      </c>
      <c r="FT17" t="s">
        <v>261</v>
      </c>
      <c r="FU17">
        <v>5.0000000000000001E-3</v>
      </c>
      <c r="FV17" s="11" t="s">
        <v>258</v>
      </c>
      <c r="FW17" s="11" t="s">
        <v>213</v>
      </c>
      <c r="FX17" s="11" t="s">
        <v>340</v>
      </c>
      <c r="FY17" t="s">
        <v>260</v>
      </c>
      <c r="FZ17">
        <v>38.6</v>
      </c>
      <c r="GA17" s="11" t="s">
        <v>258</v>
      </c>
      <c r="GB17" s="11" t="s">
        <v>213</v>
      </c>
      <c r="GC17" s="11" t="s">
        <v>341</v>
      </c>
      <c r="GD17">
        <v>16</v>
      </c>
      <c r="GE17">
        <v>16</v>
      </c>
      <c r="GF17">
        <v>16</v>
      </c>
      <c r="GG17" t="s">
        <v>131</v>
      </c>
      <c r="GH17" t="s">
        <v>254</v>
      </c>
      <c r="GI17">
        <v>1</v>
      </c>
      <c r="GJ17">
        <v>1</v>
      </c>
      <c r="GK17" t="s">
        <v>186</v>
      </c>
      <c r="GL17">
        <v>2012</v>
      </c>
      <c r="GM17" t="s">
        <v>1</v>
      </c>
      <c r="GN17" t="s">
        <v>1</v>
      </c>
      <c r="GO17" t="s">
        <v>1</v>
      </c>
      <c r="GP17" t="s">
        <v>1</v>
      </c>
      <c r="GQ17" t="s">
        <v>1</v>
      </c>
      <c r="GR17" t="s">
        <v>1</v>
      </c>
      <c r="GS17" t="s">
        <v>1</v>
      </c>
      <c r="GT17" t="s">
        <v>1</v>
      </c>
      <c r="GU17" t="s">
        <v>1</v>
      </c>
      <c r="GV17" t="s">
        <v>1</v>
      </c>
      <c r="GW17" t="s">
        <v>1</v>
      </c>
      <c r="GX17" t="s">
        <v>1</v>
      </c>
      <c r="GY17" t="s">
        <v>1</v>
      </c>
      <c r="GZ17" t="s">
        <v>1</v>
      </c>
      <c r="HA17" t="s">
        <v>1</v>
      </c>
      <c r="HB17" t="s">
        <v>1</v>
      </c>
      <c r="HC17" t="s">
        <v>1</v>
      </c>
      <c r="HD17" t="s">
        <v>1</v>
      </c>
      <c r="HE17" t="s">
        <v>1</v>
      </c>
      <c r="HF17" t="s">
        <v>1</v>
      </c>
      <c r="HG17" t="s">
        <v>1</v>
      </c>
      <c r="HH17" t="s">
        <v>1</v>
      </c>
      <c r="HI17" t="s">
        <v>1</v>
      </c>
      <c r="HJ17" t="s">
        <v>1</v>
      </c>
      <c r="HK17" t="s">
        <v>1</v>
      </c>
      <c r="HL17" t="s">
        <v>1</v>
      </c>
      <c r="HM17" t="s">
        <v>1</v>
      </c>
      <c r="HN17" t="s">
        <v>1</v>
      </c>
      <c r="HO17" t="s">
        <v>1</v>
      </c>
      <c r="HP17" t="s">
        <v>1</v>
      </c>
      <c r="HQ17" t="s">
        <v>1</v>
      </c>
      <c r="HR17" t="s">
        <v>1</v>
      </c>
      <c r="HS17" t="s">
        <v>1</v>
      </c>
      <c r="HT17" t="s">
        <v>1</v>
      </c>
    </row>
    <row r="18" spans="1:228" x14ac:dyDescent="0.3">
      <c r="A18" t="s">
        <v>1</v>
      </c>
      <c r="B18" t="s">
        <v>256</v>
      </c>
      <c r="C18" t="s">
        <v>256</v>
      </c>
      <c r="D18" t="s">
        <v>1</v>
      </c>
      <c r="E18" t="s">
        <v>1</v>
      </c>
      <c r="F18" s="9" t="s">
        <v>1</v>
      </c>
      <c r="G18" t="s">
        <v>1</v>
      </c>
      <c r="H18" t="s">
        <v>1</v>
      </c>
      <c r="J18" t="s">
        <v>1</v>
      </c>
      <c r="K18" t="s">
        <v>1</v>
      </c>
      <c r="L18" t="s">
        <v>1</v>
      </c>
      <c r="M18" t="s">
        <v>1</v>
      </c>
      <c r="N18" t="s">
        <v>1</v>
      </c>
      <c r="O18" t="s">
        <v>1</v>
      </c>
      <c r="P18" t="s">
        <v>1</v>
      </c>
      <c r="Q18" t="s">
        <v>1</v>
      </c>
      <c r="R18" t="s">
        <v>1</v>
      </c>
      <c r="S18" t="s">
        <v>1</v>
      </c>
      <c r="T18" t="s">
        <v>1</v>
      </c>
      <c r="U18" t="s">
        <v>1</v>
      </c>
      <c r="V18" t="s">
        <v>1</v>
      </c>
      <c r="W18" t="s">
        <v>1</v>
      </c>
      <c r="X18" t="s">
        <v>1</v>
      </c>
      <c r="Y18" t="s">
        <v>1</v>
      </c>
      <c r="AF18" t="s">
        <v>1</v>
      </c>
      <c r="AG18" t="s">
        <v>1</v>
      </c>
      <c r="AH18" t="s">
        <v>1</v>
      </c>
      <c r="AI18" t="s">
        <v>1</v>
      </c>
      <c r="AJ18" t="s">
        <v>1</v>
      </c>
      <c r="AK18" t="s">
        <v>1</v>
      </c>
      <c r="AL18" t="s">
        <v>1</v>
      </c>
      <c r="AM18" t="s">
        <v>1</v>
      </c>
      <c r="AN18" t="s">
        <v>1</v>
      </c>
      <c r="AO18" t="s">
        <v>1</v>
      </c>
      <c r="AP18" t="s">
        <v>1</v>
      </c>
      <c r="AQ18" t="s">
        <v>1</v>
      </c>
      <c r="AR18" t="s">
        <v>1</v>
      </c>
      <c r="AS18" t="s">
        <v>1</v>
      </c>
      <c r="AT18" t="s">
        <v>1</v>
      </c>
      <c r="AU18" t="s">
        <v>1</v>
      </c>
      <c r="AV18" t="s">
        <v>1</v>
      </c>
      <c r="AW18" t="s">
        <v>1</v>
      </c>
      <c r="AX18" t="s">
        <v>1</v>
      </c>
      <c r="AY18" t="s">
        <v>1</v>
      </c>
      <c r="AZ18" t="s">
        <v>1</v>
      </c>
      <c r="BA18" t="s">
        <v>1</v>
      </c>
      <c r="BB18" t="s">
        <v>1</v>
      </c>
      <c r="BC18" t="s">
        <v>1</v>
      </c>
      <c r="BD18" t="s">
        <v>1</v>
      </c>
      <c r="BE18" t="s">
        <v>1</v>
      </c>
      <c r="BF18" t="s">
        <v>1</v>
      </c>
      <c r="BG18" t="s">
        <v>1</v>
      </c>
      <c r="BH18" t="s">
        <v>1</v>
      </c>
      <c r="BI18" t="s">
        <v>1</v>
      </c>
      <c r="BJ18" t="s">
        <v>1</v>
      </c>
      <c r="BK18" t="s">
        <v>1</v>
      </c>
      <c r="BL18" t="s">
        <v>1</v>
      </c>
      <c r="BM18" t="s">
        <v>1</v>
      </c>
      <c r="BN18" t="s">
        <v>1</v>
      </c>
      <c r="BO18" t="s">
        <v>1</v>
      </c>
      <c r="BP18" t="s">
        <v>1</v>
      </c>
      <c r="BQ18" t="s">
        <v>1</v>
      </c>
      <c r="BR18" t="s">
        <v>1</v>
      </c>
      <c r="BS18" t="s">
        <v>1</v>
      </c>
      <c r="BT18" s="13" t="s">
        <v>1</v>
      </c>
      <c r="BU18" t="s">
        <v>1</v>
      </c>
      <c r="BV18" t="s">
        <v>1</v>
      </c>
      <c r="BW18" t="s">
        <v>1</v>
      </c>
      <c r="BX18" s="9" t="s">
        <v>1</v>
      </c>
      <c r="BY18" s="17" t="s">
        <v>1</v>
      </c>
      <c r="BZ18" t="s">
        <v>1</v>
      </c>
      <c r="CA18" t="s">
        <v>1</v>
      </c>
      <c r="CB18" t="s">
        <v>1</v>
      </c>
      <c r="CC18" s="9" t="s">
        <v>1</v>
      </c>
      <c r="CD18" t="s">
        <v>1</v>
      </c>
      <c r="CE18" t="s">
        <v>1</v>
      </c>
      <c r="CF18" t="s">
        <v>1</v>
      </c>
      <c r="CG18" t="s">
        <v>1</v>
      </c>
      <c r="CH18" t="s">
        <v>1</v>
      </c>
      <c r="CI18" t="s">
        <v>1</v>
      </c>
      <c r="CJ18" t="s">
        <v>1</v>
      </c>
      <c r="CK18" t="s">
        <v>1</v>
      </c>
      <c r="CL18" t="s">
        <v>1</v>
      </c>
      <c r="CM18" t="s">
        <v>1</v>
      </c>
      <c r="CN18" t="s">
        <v>1</v>
      </c>
      <c r="CO18" t="s">
        <v>1</v>
      </c>
      <c r="CP18" t="s">
        <v>1</v>
      </c>
      <c r="CQ18" t="s">
        <v>1</v>
      </c>
      <c r="CR18" t="s">
        <v>1</v>
      </c>
      <c r="CS18" t="s">
        <v>1</v>
      </c>
      <c r="CT18" t="s">
        <v>1</v>
      </c>
      <c r="CU18" t="s">
        <v>1</v>
      </c>
      <c r="CV18" t="s">
        <v>1</v>
      </c>
      <c r="CW18" t="s">
        <v>1</v>
      </c>
      <c r="CX18" t="s">
        <v>1</v>
      </c>
      <c r="CY18" t="s">
        <v>1</v>
      </c>
      <c r="CZ18" t="s">
        <v>1</v>
      </c>
      <c r="DA18" t="s">
        <v>1</v>
      </c>
      <c r="DB18" t="s">
        <v>1</v>
      </c>
      <c r="DC18" t="s">
        <v>1</v>
      </c>
      <c r="DD18" t="s">
        <v>1</v>
      </c>
      <c r="DE18" t="s">
        <v>1</v>
      </c>
      <c r="DF18" t="s">
        <v>1</v>
      </c>
      <c r="DG18" t="s">
        <v>1</v>
      </c>
      <c r="DH18" t="s">
        <v>1</v>
      </c>
      <c r="DI18" t="s">
        <v>1</v>
      </c>
      <c r="DJ18" t="s">
        <v>1</v>
      </c>
      <c r="DK18" t="s">
        <v>1</v>
      </c>
      <c r="DL18" t="s">
        <v>1</v>
      </c>
      <c r="DM18" t="s">
        <v>1</v>
      </c>
      <c r="DN18" t="s">
        <v>1</v>
      </c>
      <c r="DO18" t="s">
        <v>1</v>
      </c>
      <c r="DP18" t="s">
        <v>1</v>
      </c>
      <c r="DQ18" t="s">
        <v>1</v>
      </c>
      <c r="DR18" t="s">
        <v>1</v>
      </c>
      <c r="DS18" t="s">
        <v>1</v>
      </c>
      <c r="DT18" t="s">
        <v>1</v>
      </c>
      <c r="DU18" t="s">
        <v>1</v>
      </c>
      <c r="DV18" t="s">
        <v>1</v>
      </c>
      <c r="DW18" t="s">
        <v>1</v>
      </c>
      <c r="DX18" t="s">
        <v>1</v>
      </c>
      <c r="DY18" t="s">
        <v>1</v>
      </c>
      <c r="DZ18" t="s">
        <v>1</v>
      </c>
      <c r="EA18" t="s">
        <v>1</v>
      </c>
      <c r="EB18" t="s">
        <v>1</v>
      </c>
      <c r="EC18" t="s">
        <v>1</v>
      </c>
      <c r="ED18" t="s">
        <v>1</v>
      </c>
      <c r="EE18" t="s">
        <v>1</v>
      </c>
      <c r="EF18" t="s">
        <v>1</v>
      </c>
      <c r="EG18" t="s">
        <v>1</v>
      </c>
      <c r="EH18" t="s">
        <v>1</v>
      </c>
      <c r="EI18" t="s">
        <v>1</v>
      </c>
      <c r="EJ18" t="s">
        <v>1</v>
      </c>
      <c r="EK18" t="s">
        <v>1</v>
      </c>
      <c r="EL18" t="s">
        <v>1</v>
      </c>
      <c r="EM18" t="s">
        <v>1</v>
      </c>
      <c r="EN18" t="s">
        <v>1</v>
      </c>
      <c r="EO18" t="s">
        <v>1</v>
      </c>
      <c r="EP18" t="s">
        <v>1</v>
      </c>
      <c r="EQ18" t="s">
        <v>1</v>
      </c>
      <c r="ER18" t="s">
        <v>1</v>
      </c>
      <c r="ES18" t="s">
        <v>1</v>
      </c>
      <c r="ET18" t="s">
        <v>1</v>
      </c>
      <c r="EU18" t="s">
        <v>1</v>
      </c>
      <c r="EV18" t="s">
        <v>1</v>
      </c>
      <c r="EW18" t="s">
        <v>1</v>
      </c>
      <c r="EX18" t="s">
        <v>1</v>
      </c>
      <c r="EY18" t="s">
        <v>1</v>
      </c>
      <c r="EZ18" t="s">
        <v>1</v>
      </c>
      <c r="FA18" t="s">
        <v>1</v>
      </c>
      <c r="FB18" t="s">
        <v>1</v>
      </c>
      <c r="FC18" t="s">
        <v>1</v>
      </c>
      <c r="FD18" t="s">
        <v>1</v>
      </c>
      <c r="FE18" t="s">
        <v>1</v>
      </c>
      <c r="FF18" t="s">
        <v>1</v>
      </c>
      <c r="FG18" t="s">
        <v>1</v>
      </c>
      <c r="FH18" t="s">
        <v>1</v>
      </c>
      <c r="FI18" t="s">
        <v>1</v>
      </c>
      <c r="FJ18" t="s">
        <v>1</v>
      </c>
      <c r="FK18" t="s">
        <v>1</v>
      </c>
      <c r="FL18" t="s">
        <v>1</v>
      </c>
      <c r="FM18" t="s">
        <v>1</v>
      </c>
      <c r="FN18" t="s">
        <v>1</v>
      </c>
      <c r="FO18" t="s">
        <v>1</v>
      </c>
      <c r="FP18" t="s">
        <v>1</v>
      </c>
      <c r="FQ18" t="s">
        <v>1</v>
      </c>
      <c r="FR18" t="s">
        <v>1</v>
      </c>
      <c r="FS18" t="s">
        <v>1</v>
      </c>
      <c r="FT18" t="s">
        <v>1</v>
      </c>
      <c r="FU18" t="s">
        <v>1</v>
      </c>
      <c r="FV18" t="s">
        <v>1</v>
      </c>
      <c r="FW18" t="s">
        <v>1</v>
      </c>
      <c r="FX18" t="s">
        <v>1</v>
      </c>
      <c r="FY18" t="s">
        <v>1</v>
      </c>
      <c r="FZ18" t="s">
        <v>1</v>
      </c>
      <c r="GA18" t="s">
        <v>1</v>
      </c>
      <c r="GB18" t="s">
        <v>1</v>
      </c>
      <c r="GC18" t="s">
        <v>1</v>
      </c>
      <c r="GD18">
        <v>17</v>
      </c>
      <c r="GE18">
        <v>16</v>
      </c>
      <c r="GF18">
        <v>16</v>
      </c>
      <c r="GG18" t="s">
        <v>131</v>
      </c>
      <c r="GH18" t="s">
        <v>133</v>
      </c>
      <c r="GI18">
        <v>1</v>
      </c>
      <c r="GJ18">
        <v>1</v>
      </c>
      <c r="GK18" t="s">
        <v>186</v>
      </c>
      <c r="GL18">
        <v>2012</v>
      </c>
      <c r="GM18" t="s">
        <v>1</v>
      </c>
      <c r="GN18" t="s">
        <v>1</v>
      </c>
      <c r="GO18" t="s">
        <v>1</v>
      </c>
      <c r="GP18" t="s">
        <v>1</v>
      </c>
      <c r="GQ18" t="s">
        <v>1</v>
      </c>
      <c r="GR18" t="s">
        <v>1</v>
      </c>
      <c r="GS18" t="s">
        <v>1</v>
      </c>
      <c r="GT18" t="s">
        <v>1</v>
      </c>
      <c r="GU18" t="s">
        <v>1</v>
      </c>
      <c r="GV18" t="s">
        <v>1</v>
      </c>
      <c r="GW18" t="s">
        <v>1</v>
      </c>
      <c r="GX18" t="s">
        <v>1</v>
      </c>
      <c r="GY18" t="s">
        <v>1</v>
      </c>
      <c r="GZ18" t="s">
        <v>1</v>
      </c>
      <c r="HA18" t="s">
        <v>1</v>
      </c>
      <c r="HB18" t="s">
        <v>1</v>
      </c>
      <c r="HC18" t="s">
        <v>1</v>
      </c>
      <c r="HD18" t="s">
        <v>1</v>
      </c>
      <c r="HE18" t="s">
        <v>1</v>
      </c>
      <c r="HF18" t="s">
        <v>1</v>
      </c>
      <c r="HG18" t="s">
        <v>1</v>
      </c>
      <c r="HH18" t="s">
        <v>1</v>
      </c>
      <c r="HI18" t="s">
        <v>1</v>
      </c>
      <c r="HJ18" t="s">
        <v>1</v>
      </c>
      <c r="HK18" t="s">
        <v>1</v>
      </c>
      <c r="HL18" t="s">
        <v>1</v>
      </c>
      <c r="HM18" t="s">
        <v>1</v>
      </c>
      <c r="HN18" t="s">
        <v>1</v>
      </c>
      <c r="HO18" t="s">
        <v>1</v>
      </c>
      <c r="HP18" t="s">
        <v>1</v>
      </c>
      <c r="HQ18" t="s">
        <v>1</v>
      </c>
      <c r="HR18" t="s">
        <v>1</v>
      </c>
      <c r="HS18" t="s">
        <v>1</v>
      </c>
      <c r="HT18" t="s">
        <v>1</v>
      </c>
    </row>
  </sheetData>
  <phoneticPr fontId="18" type="noConversion"/>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AVADI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Joseph Poore</dc:creator>
  <cp:keywords/>
  <dc:description/>
  <cp:lastModifiedBy>Joseph Poore</cp:lastModifiedBy>
  <cp:revision/>
  <dcterms:created xsi:type="dcterms:W3CDTF">2021-05-04T12:32:39Z</dcterms:created>
  <dcterms:modified xsi:type="dcterms:W3CDTF">2026-01-25T18:16:16Z</dcterms:modified>
  <cp:category/>
  <cp:contentStatus/>
</cp:coreProperties>
</file>